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User\AppData\Local\Microsoft\Windows\INetCache\Content.Outlook\4AGSMBQE\"/>
    </mc:Choice>
  </mc:AlternateContent>
  <bookViews>
    <workbookView xWindow="0" yWindow="0" windowWidth="20505" windowHeight="11565"/>
  </bookViews>
  <sheets>
    <sheet name="日程表" sheetId="1" r:id="rId1"/>
  </sheets>
  <definedNames>
    <definedName name="_xlnm.Print_Area" localSheetId="0">日程表!$C$1:$Q$59</definedName>
  </definedNames>
  <calcPr calcId="152511"/>
</workbook>
</file>

<file path=xl/calcChain.xml><?xml version="1.0" encoding="utf-8"?>
<calcChain xmlns="http://schemas.openxmlformats.org/spreadsheetml/2006/main">
  <c r="AD22" i="1" l="1"/>
  <c r="AD21" i="1"/>
  <c r="AD20" i="1"/>
  <c r="AD19" i="1"/>
  <c r="AD18" i="1"/>
  <c r="AD17" i="1"/>
  <c r="AD16" i="1"/>
  <c r="AD15" i="1"/>
  <c r="AD14" i="1"/>
  <c r="AD13" i="1"/>
  <c r="AD12" i="1"/>
  <c r="AC22" i="1"/>
  <c r="AC21" i="1"/>
  <c r="AC20" i="1"/>
  <c r="AC19" i="1"/>
  <c r="AC18" i="1"/>
  <c r="AC17" i="1"/>
  <c r="AC16" i="1"/>
  <c r="AC15" i="1"/>
  <c r="AC14" i="1"/>
  <c r="AC13" i="1"/>
  <c r="AB19" i="1"/>
  <c r="AB18" i="1"/>
  <c r="AB17" i="1"/>
  <c r="AC12" i="1"/>
  <c r="AB13" i="1"/>
  <c r="AB22" i="1"/>
  <c r="AB21" i="1"/>
  <c r="AB20" i="1"/>
  <c r="AB12" i="1"/>
  <c r="AB16" i="1"/>
  <c r="AB15" i="1"/>
  <c r="AB14" i="1"/>
  <c r="AA22" i="1"/>
  <c r="AA21" i="1"/>
  <c r="AA20" i="1"/>
  <c r="AA19" i="1"/>
  <c r="AA18" i="1"/>
  <c r="AA17" i="1"/>
  <c r="AA16" i="1"/>
  <c r="AA15" i="1"/>
  <c r="AA14" i="1"/>
  <c r="AA13" i="1"/>
  <c r="AA12" i="1"/>
  <c r="Z22" i="1"/>
  <c r="Z21" i="1"/>
  <c r="Z20" i="1"/>
  <c r="Z19" i="1"/>
  <c r="Z18" i="1"/>
  <c r="Z17" i="1"/>
  <c r="Z16" i="1"/>
  <c r="Z15" i="1"/>
  <c r="Z14" i="1"/>
  <c r="Z13" i="1"/>
  <c r="Z12" i="1"/>
  <c r="Y22" i="1"/>
  <c r="Y21" i="1"/>
  <c r="Y20" i="1"/>
  <c r="Y19" i="1"/>
  <c r="Y18" i="1"/>
  <c r="Y17" i="1"/>
  <c r="Y16" i="1"/>
  <c r="Y15" i="1"/>
  <c r="Y14" i="1"/>
  <c r="Y13" i="1"/>
  <c r="Y12" i="1"/>
</calcChain>
</file>

<file path=xl/sharedStrings.xml><?xml version="1.0" encoding="utf-8"?>
<sst xmlns="http://schemas.openxmlformats.org/spreadsheetml/2006/main" count="461" uniqueCount="258">
  <si>
    <t>vs</t>
  </si>
  <si>
    <t>審判</t>
  </si>
  <si>
    <t>※諸事情により変更の場合は相手チームと要相談</t>
    <rPh sb="1" eb="4">
      <t>ショジジョウ</t>
    </rPh>
    <rPh sb="7" eb="9">
      <t>ヘンコウ</t>
    </rPh>
    <rPh sb="10" eb="12">
      <t>バアイ</t>
    </rPh>
    <rPh sb="13" eb="15">
      <t>アイテ</t>
    </rPh>
    <rPh sb="19" eb="20">
      <t>ヨウ</t>
    </rPh>
    <rPh sb="20" eb="22">
      <t>ソウダン</t>
    </rPh>
    <phoneticPr fontId="19"/>
  </si>
  <si>
    <t>チーム名</t>
  </si>
  <si>
    <t>ユニホーム</t>
  </si>
  <si>
    <t>手順１</t>
  </si>
  <si>
    <t>手順２</t>
  </si>
  <si>
    <t>審判：第1試合と第2試合、第3試合と第4試合のチームでそれぞれ実施</t>
    <phoneticPr fontId="19"/>
  </si>
  <si>
    <t>手順３</t>
    <phoneticPr fontId="19"/>
  </si>
  <si>
    <t>手順４</t>
    <phoneticPr fontId="19"/>
  </si>
  <si>
    <t>手順５</t>
    <phoneticPr fontId="19"/>
  </si>
  <si>
    <t>翌日までにＵリーグ事務局へ　試合結果記録表1枚・審判報告書4枚　を投函</t>
  </si>
  <si>
    <t>321-0132　宇都宮市雀の宮4-23-39　　　青木　博仁</t>
  </si>
  <si>
    <t>第１試合（９：３０～）</t>
    <phoneticPr fontId="19"/>
  </si>
  <si>
    <t>第２試合（１１：１０～）</t>
    <phoneticPr fontId="19"/>
  </si>
  <si>
    <t>第３試合（１２：５０～）</t>
    <phoneticPr fontId="19"/>
  </si>
  <si>
    <t>第４試合（１４：３０～）</t>
    <phoneticPr fontId="19"/>
  </si>
  <si>
    <t>手順６</t>
    <phoneticPr fontId="19"/>
  </si>
  <si>
    <t>ユニホームは対戦表の前側（左側）チームが優先</t>
    <rPh sb="13" eb="15">
      <t>ヒダリガワ</t>
    </rPh>
    <phoneticPr fontId="19"/>
  </si>
  <si>
    <t xml:space="preserve"> FAX：028-625-4565　mail：sports@shimotsuke.co.jp</t>
    <phoneticPr fontId="19"/>
  </si>
  <si>
    <t>第4試合の主審は下野新聞社へ当日17:30までに試合結果をFAX又はメール</t>
    <rPh sb="14" eb="16">
      <t>トウジツ</t>
    </rPh>
    <rPh sb="24" eb="26">
      <t>シアイ</t>
    </rPh>
    <rPh sb="26" eb="28">
      <t>ケッカ</t>
    </rPh>
    <rPh sb="32" eb="33">
      <t>マタ</t>
    </rPh>
    <phoneticPr fontId="19"/>
  </si>
  <si>
    <t>主審・第4審判は対戦表の前側チーム、副審は後側チームで実施</t>
    <phoneticPr fontId="19"/>
  </si>
  <si>
    <r>
      <rPr>
        <b/>
        <sz val="10"/>
        <color indexed="10"/>
        <rFont val="ＭＳ Ｐゴシック"/>
        <family val="3"/>
        <charset val="128"/>
      </rPr>
      <t>第1試合の主審</t>
    </r>
    <r>
      <rPr>
        <b/>
        <sz val="10"/>
        <rFont val="ＭＳ Ｐゴシック"/>
        <family val="3"/>
        <charset val="128"/>
      </rPr>
      <t>が</t>
    </r>
    <r>
      <rPr>
        <b/>
        <sz val="10"/>
        <color indexed="10"/>
        <rFont val="ＭＳ Ｐゴシック"/>
        <family val="3"/>
        <charset val="128"/>
      </rPr>
      <t>試合結果記録表</t>
    </r>
    <r>
      <rPr>
        <b/>
        <sz val="10"/>
        <rFont val="ＭＳ Ｐゴシック"/>
        <family val="3"/>
        <charset val="128"/>
      </rPr>
      <t>を持参</t>
    </r>
    <rPh sb="5" eb="7">
      <t>シュシン</t>
    </rPh>
    <phoneticPr fontId="19"/>
  </si>
  <si>
    <r>
      <rPr>
        <b/>
        <sz val="10"/>
        <color indexed="10"/>
        <rFont val="ＭＳ Ｐゴシック"/>
        <family val="3"/>
        <charset val="128"/>
      </rPr>
      <t>審判報告書</t>
    </r>
    <r>
      <rPr>
        <b/>
        <sz val="10"/>
        <rFont val="ＭＳ Ｐゴシック"/>
        <family val="3"/>
        <charset val="128"/>
      </rPr>
      <t>は</t>
    </r>
    <r>
      <rPr>
        <b/>
        <sz val="10"/>
        <color indexed="10"/>
        <rFont val="ＭＳ Ｐゴシック"/>
        <family val="3"/>
        <charset val="128"/>
      </rPr>
      <t>各試合の主審</t>
    </r>
    <r>
      <rPr>
        <b/>
        <sz val="10"/>
        <rFont val="ＭＳ Ｐゴシック"/>
        <family val="3"/>
        <charset val="128"/>
      </rPr>
      <t>が持参</t>
    </r>
    <phoneticPr fontId="19"/>
  </si>
  <si>
    <t>USC</t>
    <phoneticPr fontId="19"/>
  </si>
  <si>
    <t>副 Rot'z</t>
    <phoneticPr fontId="19"/>
  </si>
  <si>
    <t>主・第4 Rot'z</t>
    <phoneticPr fontId="19"/>
  </si>
  <si>
    <t>Rot'z</t>
    <phoneticPr fontId="19"/>
  </si>
  <si>
    <t>副 USC</t>
    <phoneticPr fontId="19"/>
  </si>
  <si>
    <t>主・第4 USC</t>
    <phoneticPr fontId="19"/>
  </si>
  <si>
    <r>
      <t>正　</t>
    </r>
    <r>
      <rPr>
        <sz val="10"/>
        <rFont val="ＭＳ Ｐゴシック"/>
        <family val="3"/>
        <charset val="128"/>
      </rPr>
      <t>ｼｬﾂ/ﾊﾟﾝﾂ</t>
    </r>
    <rPh sb="0" eb="1">
      <t>セイ</t>
    </rPh>
    <phoneticPr fontId="19"/>
  </si>
  <si>
    <r>
      <t>副　</t>
    </r>
    <r>
      <rPr>
        <sz val="10"/>
        <rFont val="ＭＳ Ｐゴシック"/>
        <family val="3"/>
        <charset val="128"/>
      </rPr>
      <t>ｼｬﾂ/ﾊﾟﾝﾂ</t>
    </r>
    <phoneticPr fontId="19"/>
  </si>
  <si>
    <t>2019年　Ｕリーグ日程表 Aブロック</t>
    <phoneticPr fontId="19"/>
  </si>
  <si>
    <t>Rot'z</t>
  </si>
  <si>
    <t>Rot'z</t>
    <phoneticPr fontId="25"/>
  </si>
  <si>
    <t>サゴマンズ</t>
    <phoneticPr fontId="19"/>
  </si>
  <si>
    <t>FCペガサス</t>
  </si>
  <si>
    <t>FCペガサス</t>
    <phoneticPr fontId="25"/>
  </si>
  <si>
    <t>FC DRD</t>
    <phoneticPr fontId="19"/>
  </si>
  <si>
    <t>宇都宮WINGS FC</t>
    <rPh sb="0" eb="3">
      <t>ウツノミヤ</t>
    </rPh>
    <phoneticPr fontId="25"/>
  </si>
  <si>
    <t>紺</t>
    <rPh sb="0" eb="1">
      <t>コン</t>
    </rPh>
    <phoneticPr fontId="19"/>
  </si>
  <si>
    <t>白</t>
    <rPh sb="0" eb="1">
      <t>シロ</t>
    </rPh>
    <phoneticPr fontId="19"/>
  </si>
  <si>
    <t>紺</t>
    <rPh sb="0" eb="1">
      <t>コン</t>
    </rPh>
    <phoneticPr fontId="26"/>
  </si>
  <si>
    <t>緑白</t>
    <rPh sb="0" eb="1">
      <t>ミドリ</t>
    </rPh>
    <rPh sb="1" eb="2">
      <t>シロ</t>
    </rPh>
    <phoneticPr fontId="26"/>
  </si>
  <si>
    <t>青</t>
    <rPh sb="0" eb="1">
      <t>アオ</t>
    </rPh>
    <phoneticPr fontId="26"/>
  </si>
  <si>
    <t>緑</t>
    <rPh sb="0" eb="1">
      <t>ミドリ</t>
    </rPh>
    <phoneticPr fontId="26"/>
  </si>
  <si>
    <t>赤エンジ</t>
    <rPh sb="0" eb="1">
      <t>アカ</t>
    </rPh>
    <phoneticPr fontId="26"/>
  </si>
  <si>
    <t>黄</t>
    <rPh sb="0" eb="1">
      <t>キ</t>
    </rPh>
    <phoneticPr fontId="26"/>
  </si>
  <si>
    <t>黄</t>
    <rPh sb="0" eb="1">
      <t>キ</t>
    </rPh>
    <phoneticPr fontId="19"/>
  </si>
  <si>
    <t>黒</t>
    <rPh sb="0" eb="1">
      <t>クロ</t>
    </rPh>
    <phoneticPr fontId="19"/>
  </si>
  <si>
    <t>白</t>
    <rPh sb="0" eb="1">
      <t>シロ</t>
    </rPh>
    <phoneticPr fontId="26"/>
  </si>
  <si>
    <t>紫</t>
    <rPh sb="0" eb="1">
      <t>ムラサキ</t>
    </rPh>
    <phoneticPr fontId="26"/>
  </si>
  <si>
    <t>橙</t>
    <rPh sb="0" eb="1">
      <t>ダイダイ</t>
    </rPh>
    <phoneticPr fontId="26"/>
  </si>
  <si>
    <t>紫</t>
    <rPh sb="0" eb="1">
      <t>ムラサキ</t>
    </rPh>
    <phoneticPr fontId="19"/>
  </si>
  <si>
    <t>青</t>
    <rPh sb="0" eb="1">
      <t>アオ</t>
    </rPh>
    <phoneticPr fontId="19"/>
  </si>
  <si>
    <t>赤</t>
    <rPh sb="0" eb="1">
      <t>アカ</t>
    </rPh>
    <phoneticPr fontId="26"/>
  </si>
  <si>
    <t>水色</t>
    <rPh sb="0" eb="2">
      <t>ミズイロ</t>
    </rPh>
    <phoneticPr fontId="26"/>
  </si>
  <si>
    <t>ゴールド</t>
    <phoneticPr fontId="26"/>
  </si>
  <si>
    <t>FC宇都宮駐屯地</t>
    <rPh sb="2" eb="5">
      <t>ウツノミヤ</t>
    </rPh>
    <rPh sb="5" eb="8">
      <t>チュウトンチ</t>
    </rPh>
    <phoneticPr fontId="25"/>
  </si>
  <si>
    <t>瑞穂野FC</t>
  </si>
  <si>
    <t>瑞穂野FC</t>
    <rPh sb="0" eb="3">
      <t>ミズホノ</t>
    </rPh>
    <phoneticPr fontId="19"/>
  </si>
  <si>
    <t>赤</t>
    <rPh sb="0" eb="1">
      <t>アカ</t>
    </rPh>
    <phoneticPr fontId="19"/>
  </si>
  <si>
    <t xml:space="preserve">  ５月 ２６日</t>
    <rPh sb="3" eb="4">
      <t>ガツ</t>
    </rPh>
    <rPh sb="7" eb="8">
      <t>ニチ</t>
    </rPh>
    <phoneticPr fontId="19"/>
  </si>
  <si>
    <t xml:space="preserve">  ６月 　２日</t>
    <rPh sb="3" eb="4">
      <t>ガツ</t>
    </rPh>
    <rPh sb="7" eb="8">
      <t>ニチ</t>
    </rPh>
    <phoneticPr fontId="19"/>
  </si>
  <si>
    <t>第１節　石井３</t>
    <rPh sb="4" eb="6">
      <t>イシイ</t>
    </rPh>
    <phoneticPr fontId="19"/>
  </si>
  <si>
    <t>第２節  石井６</t>
    <rPh sb="5" eb="7">
      <t>イシイ</t>
    </rPh>
    <phoneticPr fontId="19"/>
  </si>
  <si>
    <t xml:space="preserve">  ６月 ２３日</t>
    <rPh sb="3" eb="4">
      <t>ガツ</t>
    </rPh>
    <rPh sb="7" eb="8">
      <t>ニチ</t>
    </rPh>
    <phoneticPr fontId="19"/>
  </si>
  <si>
    <t>第５節  石井５</t>
    <rPh sb="5" eb="7">
      <t>イシイ</t>
    </rPh>
    <phoneticPr fontId="19"/>
  </si>
  <si>
    <t xml:space="preserve">   ７月  ７日</t>
    <rPh sb="4" eb="5">
      <t>ガツ</t>
    </rPh>
    <rPh sb="8" eb="9">
      <t>ニチ</t>
    </rPh>
    <phoneticPr fontId="19"/>
  </si>
  <si>
    <t xml:space="preserve">  ７月 ２１日</t>
    <rPh sb="3" eb="4">
      <t>ガツ</t>
    </rPh>
    <rPh sb="7" eb="8">
      <t>ニチ</t>
    </rPh>
    <phoneticPr fontId="19"/>
  </si>
  <si>
    <t xml:space="preserve">   ９月  ８日</t>
    <rPh sb="4" eb="5">
      <t>ガツ</t>
    </rPh>
    <rPh sb="8" eb="9">
      <t>ニチ</t>
    </rPh>
    <phoneticPr fontId="19"/>
  </si>
  <si>
    <t xml:space="preserve">  ９月 １５日</t>
    <rPh sb="3" eb="4">
      <t>ガツ</t>
    </rPh>
    <rPh sb="7" eb="8">
      <t>ニチ</t>
    </rPh>
    <phoneticPr fontId="19"/>
  </si>
  <si>
    <t>１０月   ６日</t>
    <rPh sb="2" eb="3">
      <t>ガツ</t>
    </rPh>
    <rPh sb="7" eb="8">
      <t>ニチ</t>
    </rPh>
    <phoneticPr fontId="19"/>
  </si>
  <si>
    <t>１１月   ３日</t>
    <rPh sb="2" eb="3">
      <t>ガツ</t>
    </rPh>
    <rPh sb="7" eb="8">
      <t>ニチ</t>
    </rPh>
    <phoneticPr fontId="19"/>
  </si>
  <si>
    <t>第１１節 石井３</t>
    <phoneticPr fontId="19"/>
  </si>
  <si>
    <t>１１月 ２４日</t>
    <rPh sb="2" eb="3">
      <t>ガツ</t>
    </rPh>
    <rPh sb="6" eb="7">
      <t>ニチ</t>
    </rPh>
    <phoneticPr fontId="19"/>
  </si>
  <si>
    <t>第１２節 石井３</t>
    <rPh sb="5" eb="7">
      <t>イシイ</t>
    </rPh>
    <phoneticPr fontId="19"/>
  </si>
  <si>
    <t>１２月  ８日</t>
    <rPh sb="2" eb="3">
      <t>ガツ</t>
    </rPh>
    <rPh sb="6" eb="7">
      <t>ニチ</t>
    </rPh>
    <phoneticPr fontId="19"/>
  </si>
  <si>
    <t>第１３節 柳田</t>
    <rPh sb="5" eb="7">
      <t>ヤナギダ</t>
    </rPh>
    <phoneticPr fontId="19"/>
  </si>
  <si>
    <t>１２月 １５日</t>
    <rPh sb="2" eb="3">
      <t>ガツ</t>
    </rPh>
    <rPh sb="6" eb="7">
      <t>ニチ</t>
    </rPh>
    <phoneticPr fontId="19"/>
  </si>
  <si>
    <t>第１４節 石井３</t>
    <rPh sb="5" eb="7">
      <t>イシイ</t>
    </rPh>
    <phoneticPr fontId="19"/>
  </si>
  <si>
    <t>１月 １９日</t>
    <rPh sb="1" eb="2">
      <t>ガツ</t>
    </rPh>
    <rPh sb="5" eb="6">
      <t>ニチ</t>
    </rPh>
    <phoneticPr fontId="19"/>
  </si>
  <si>
    <t>休み</t>
    <rPh sb="0" eb="1">
      <t>ヤス</t>
    </rPh>
    <phoneticPr fontId="19"/>
  </si>
  <si>
    <t>FC宇都宮
駐屯地</t>
  </si>
  <si>
    <t>FC宇都宮
駐屯地</t>
    <rPh sb="2" eb="5">
      <t>ウツノミヤ</t>
    </rPh>
    <rPh sb="6" eb="9">
      <t>チュウトンチ</t>
    </rPh>
    <phoneticPr fontId="25"/>
  </si>
  <si>
    <t>国本
サッカークラブ</t>
    <rPh sb="0" eb="2">
      <t>クニモト</t>
    </rPh>
    <phoneticPr fontId="19"/>
  </si>
  <si>
    <t>国本サッカークラブ</t>
    <rPh sb="0" eb="1">
      <t>クニ</t>
    </rPh>
    <rPh sb="1" eb="2">
      <t>モト</t>
    </rPh>
    <phoneticPr fontId="19"/>
  </si>
  <si>
    <t>宇都宮
WINGS FC</t>
  </si>
  <si>
    <t>宇都宮
WINGS FC</t>
    <phoneticPr fontId="19"/>
  </si>
  <si>
    <t>FCブラッドレス</t>
    <phoneticPr fontId="19"/>
  </si>
  <si>
    <t>モノリスSC</t>
    <phoneticPr fontId="25"/>
  </si>
  <si>
    <t>モノリスSC</t>
    <phoneticPr fontId="19"/>
  </si>
  <si>
    <t>USC</t>
  </si>
  <si>
    <t>FC DRD</t>
    <phoneticPr fontId="19"/>
  </si>
  <si>
    <t>FC DRD</t>
    <phoneticPr fontId="19"/>
  </si>
  <si>
    <t>Rot'z</t>
    <phoneticPr fontId="25"/>
  </si>
  <si>
    <t>Rot'z</t>
    <phoneticPr fontId="19"/>
  </si>
  <si>
    <t>サゴマンズ</t>
    <phoneticPr fontId="19"/>
  </si>
  <si>
    <t>FCペガサス</t>
    <phoneticPr fontId="19"/>
  </si>
  <si>
    <t>主・第4 駐屯地</t>
    <rPh sb="5" eb="8">
      <t>チュウトンチ</t>
    </rPh>
    <phoneticPr fontId="19"/>
  </si>
  <si>
    <t>副 瑞穂野</t>
    <rPh sb="2" eb="5">
      <t>ミズホノ</t>
    </rPh>
    <phoneticPr fontId="19"/>
  </si>
  <si>
    <t>副 FC DRD</t>
    <phoneticPr fontId="19"/>
  </si>
  <si>
    <t>サゴマンズ</t>
    <phoneticPr fontId="19"/>
  </si>
  <si>
    <t>サゴマンズ</t>
    <phoneticPr fontId="19"/>
  </si>
  <si>
    <t>FCブラッドレス</t>
    <phoneticPr fontId="19"/>
  </si>
  <si>
    <t>FC宇都宮
駐屯地</t>
    <phoneticPr fontId="19"/>
  </si>
  <si>
    <t>副 駐屯地</t>
    <phoneticPr fontId="19"/>
  </si>
  <si>
    <t>副 サゴマンズ</t>
    <phoneticPr fontId="19"/>
  </si>
  <si>
    <t>FCペガサス</t>
    <phoneticPr fontId="19"/>
  </si>
  <si>
    <t>宇都宮
WINGS FC</t>
    <phoneticPr fontId="19"/>
  </si>
  <si>
    <t>モノリスSC</t>
    <phoneticPr fontId="25"/>
  </si>
  <si>
    <t>瑞穂野FC</t>
    <phoneticPr fontId="19"/>
  </si>
  <si>
    <t>主・第4 モノリス</t>
    <phoneticPr fontId="19"/>
  </si>
  <si>
    <t>副 モノリス</t>
    <phoneticPr fontId="19"/>
  </si>
  <si>
    <t>主・第4 ペガサス</t>
    <phoneticPr fontId="19"/>
  </si>
  <si>
    <t>主審</t>
    <rPh sb="0" eb="2">
      <t>シュシン</t>
    </rPh>
    <phoneticPr fontId="19"/>
  </si>
  <si>
    <t>副審</t>
    <rPh sb="0" eb="2">
      <t>フクシン</t>
    </rPh>
    <phoneticPr fontId="19"/>
  </si>
  <si>
    <t>準備</t>
    <rPh sb="0" eb="2">
      <t>ジュンビ</t>
    </rPh>
    <phoneticPr fontId="19"/>
  </si>
  <si>
    <t>片づけ</t>
    <rPh sb="0" eb="1">
      <t>カタ</t>
    </rPh>
    <phoneticPr fontId="19"/>
  </si>
  <si>
    <t>報告</t>
    <rPh sb="0" eb="2">
      <t>ホウコク</t>
    </rPh>
    <phoneticPr fontId="19"/>
  </si>
  <si>
    <t>USC</t>
    <phoneticPr fontId="19"/>
  </si>
  <si>
    <t>USC</t>
    <phoneticPr fontId="19"/>
  </si>
  <si>
    <t>FC DRD</t>
    <phoneticPr fontId="19"/>
  </si>
  <si>
    <t>国本SC</t>
    <phoneticPr fontId="19"/>
  </si>
  <si>
    <t>主・第4 サゴマンズ</t>
  </si>
  <si>
    <t>主・第4 サゴマンズ</t>
    <phoneticPr fontId="19"/>
  </si>
  <si>
    <t>国本
サッカークラブ</t>
    <phoneticPr fontId="19"/>
  </si>
  <si>
    <t>FCペガサス</t>
    <phoneticPr fontId="19"/>
  </si>
  <si>
    <t>主・第4 FC DRD</t>
  </si>
  <si>
    <t>副 国本SC</t>
    <rPh sb="2" eb="4">
      <t>クニモト</t>
    </rPh>
    <phoneticPr fontId="19"/>
  </si>
  <si>
    <t>主・第4 国本SC</t>
    <rPh sb="5" eb="7">
      <t>クニモト</t>
    </rPh>
    <phoneticPr fontId="19"/>
  </si>
  <si>
    <t>副 駐屯地</t>
    <rPh sb="2" eb="5">
      <t>チュウトンチ</t>
    </rPh>
    <phoneticPr fontId="19"/>
  </si>
  <si>
    <t>副 ペガサス</t>
    <phoneticPr fontId="19"/>
  </si>
  <si>
    <t>宇都宮WINGS</t>
    <rPh sb="0" eb="3">
      <t>ウツノミヤ</t>
    </rPh>
    <phoneticPr fontId="19"/>
  </si>
  <si>
    <t>副 宇都宮WINGS</t>
    <rPh sb="2" eb="5">
      <t>ウツノミヤ</t>
    </rPh>
    <phoneticPr fontId="19"/>
  </si>
  <si>
    <t>副 宇都宮WINGS</t>
    <phoneticPr fontId="19"/>
  </si>
  <si>
    <t>FCブラッドレス</t>
    <phoneticPr fontId="19"/>
  </si>
  <si>
    <t>瑞穂野FC</t>
    <phoneticPr fontId="19"/>
  </si>
  <si>
    <t>USC</t>
    <phoneticPr fontId="19"/>
  </si>
  <si>
    <t>国本
サッカークラブ</t>
    <phoneticPr fontId="19"/>
  </si>
  <si>
    <t>サゴマンズ</t>
    <phoneticPr fontId="19"/>
  </si>
  <si>
    <t>主・第4 USC</t>
    <phoneticPr fontId="19"/>
  </si>
  <si>
    <t>サゴマンズ</t>
    <phoneticPr fontId="19"/>
  </si>
  <si>
    <t>主・第4 ペガサス</t>
    <phoneticPr fontId="19"/>
  </si>
  <si>
    <t>宇都宮駐屯地</t>
    <phoneticPr fontId="19"/>
  </si>
  <si>
    <t>モノリスSC</t>
    <phoneticPr fontId="19"/>
  </si>
  <si>
    <t>FCブラッドレス</t>
    <phoneticPr fontId="19"/>
  </si>
  <si>
    <t>宇都宮
WINGS FC</t>
    <phoneticPr fontId="19"/>
  </si>
  <si>
    <t>主・第4 FC DRD</t>
    <phoneticPr fontId="19"/>
  </si>
  <si>
    <t>副 FC DRD</t>
    <phoneticPr fontId="19"/>
  </si>
  <si>
    <t>主・第4 宇都宮WINGS</t>
    <phoneticPr fontId="19"/>
  </si>
  <si>
    <t>主・第4 瑞穂野</t>
    <phoneticPr fontId="19"/>
  </si>
  <si>
    <t>主・第4 国本SC</t>
    <phoneticPr fontId="19"/>
  </si>
  <si>
    <t>USC</t>
    <phoneticPr fontId="19"/>
  </si>
  <si>
    <t>モノリスSC</t>
    <phoneticPr fontId="19"/>
  </si>
  <si>
    <t>国本
サッカークラブ</t>
    <phoneticPr fontId="19"/>
  </si>
  <si>
    <t>副 宇都宮WINGS</t>
    <phoneticPr fontId="19"/>
  </si>
  <si>
    <t>主・第4 ブラッドレス</t>
    <phoneticPr fontId="19"/>
  </si>
  <si>
    <t>副 ブラッドレス</t>
    <phoneticPr fontId="19"/>
  </si>
  <si>
    <t>Rot'z</t>
    <phoneticPr fontId="19"/>
  </si>
  <si>
    <t>国本SC</t>
    <phoneticPr fontId="19"/>
  </si>
  <si>
    <t>FC DRD</t>
    <phoneticPr fontId="19"/>
  </si>
  <si>
    <t>宇都宮WINGS</t>
    <phoneticPr fontId="19"/>
  </si>
  <si>
    <t>主・第4 駐屯地</t>
    <phoneticPr fontId="19"/>
  </si>
  <si>
    <t>副　サゴマンズ</t>
  </si>
  <si>
    <t>Rot'z</t>
    <phoneticPr fontId="19"/>
  </si>
  <si>
    <t>FCブラッドレス</t>
    <phoneticPr fontId="19"/>
  </si>
  <si>
    <t>主・第4 USC</t>
    <phoneticPr fontId="19"/>
  </si>
  <si>
    <t>主・第4 宇都宮
WINGS</t>
  </si>
  <si>
    <t>FCブラッドレス</t>
    <phoneticPr fontId="19"/>
  </si>
  <si>
    <t>副 ペガサス</t>
    <phoneticPr fontId="19"/>
  </si>
  <si>
    <t>FC DRD</t>
    <phoneticPr fontId="19"/>
  </si>
  <si>
    <t>主・第4 ブラッドレス</t>
    <phoneticPr fontId="19"/>
  </si>
  <si>
    <t>副 宇都宮
WINGS</t>
    <phoneticPr fontId="19"/>
  </si>
  <si>
    <t>FCペガサス</t>
    <phoneticPr fontId="19"/>
  </si>
  <si>
    <t>USC</t>
    <phoneticPr fontId="19"/>
  </si>
  <si>
    <t>FC DRD</t>
    <phoneticPr fontId="19"/>
  </si>
  <si>
    <t>副 瑞穂野</t>
    <phoneticPr fontId="19"/>
  </si>
  <si>
    <t>副 サゴマンズ</t>
    <phoneticPr fontId="19"/>
  </si>
  <si>
    <t>主・第4 Rot'z</t>
    <phoneticPr fontId="19"/>
  </si>
  <si>
    <t>副 駐屯地</t>
    <phoneticPr fontId="19"/>
  </si>
  <si>
    <t>宇都宮WINGS</t>
    <phoneticPr fontId="19"/>
  </si>
  <si>
    <t>主・第4 サゴマンズ</t>
    <phoneticPr fontId="19"/>
  </si>
  <si>
    <t>副 モノリス</t>
    <phoneticPr fontId="19"/>
  </si>
  <si>
    <t>宇都宮駐屯地</t>
    <phoneticPr fontId="19"/>
  </si>
  <si>
    <t>正</t>
    <rPh sb="0" eb="1">
      <t>セイ</t>
    </rPh>
    <phoneticPr fontId="19"/>
  </si>
  <si>
    <t>副</t>
    <rPh sb="0" eb="1">
      <t>フク</t>
    </rPh>
    <phoneticPr fontId="19"/>
  </si>
  <si>
    <t>主・第4 宇都宮
WINGS</t>
    <phoneticPr fontId="19"/>
  </si>
  <si>
    <t>Rot'z</t>
    <phoneticPr fontId="19"/>
  </si>
  <si>
    <t>Rot'z</t>
    <phoneticPr fontId="19"/>
  </si>
  <si>
    <t>サゴマンズ</t>
    <phoneticPr fontId="19"/>
  </si>
  <si>
    <t>サゴマンズ</t>
    <phoneticPr fontId="19"/>
  </si>
  <si>
    <t>主・第4 瑞穂野</t>
    <phoneticPr fontId="19"/>
  </si>
  <si>
    <t>FCペガサス</t>
    <phoneticPr fontId="19"/>
  </si>
  <si>
    <t>副 ペガサス</t>
    <phoneticPr fontId="19"/>
  </si>
  <si>
    <t>主・第4 駐屯地</t>
    <phoneticPr fontId="19"/>
  </si>
  <si>
    <t>FC宇都宮
駐屯地</t>
    <phoneticPr fontId="19"/>
  </si>
  <si>
    <t>国本
サッカークラブ</t>
    <phoneticPr fontId="19"/>
  </si>
  <si>
    <t>主・第4 駐屯地</t>
    <phoneticPr fontId="19"/>
  </si>
  <si>
    <t>主・第4 国本SC</t>
    <rPh sb="0" eb="1">
      <t>シュ</t>
    </rPh>
    <rPh sb="2" eb="3">
      <t>ダイ</t>
    </rPh>
    <rPh sb="5" eb="7">
      <t>クニモト</t>
    </rPh>
    <phoneticPr fontId="19"/>
  </si>
  <si>
    <t>瑞穂野FC</t>
    <phoneticPr fontId="19"/>
  </si>
  <si>
    <t>国本SC</t>
    <phoneticPr fontId="19"/>
  </si>
  <si>
    <t>Rot'z</t>
    <phoneticPr fontId="19"/>
  </si>
  <si>
    <t>主・第4 Rot'z</t>
    <phoneticPr fontId="19"/>
  </si>
  <si>
    <t>副 宇都宮
WINGS</t>
    <phoneticPr fontId="19"/>
  </si>
  <si>
    <t>副 USC</t>
    <phoneticPr fontId="19"/>
  </si>
  <si>
    <t>主・第4 ペガサス</t>
    <phoneticPr fontId="19"/>
  </si>
  <si>
    <t>国本SC</t>
    <phoneticPr fontId="19"/>
  </si>
  <si>
    <t>モノリスSC</t>
    <phoneticPr fontId="19"/>
  </si>
  <si>
    <t>主・第4 FC DRD</t>
    <phoneticPr fontId="19"/>
  </si>
  <si>
    <t>Rot'z</t>
    <phoneticPr fontId="19"/>
  </si>
  <si>
    <t>副 国本SC</t>
    <phoneticPr fontId="19"/>
  </si>
  <si>
    <t>副 ブラッドレス</t>
    <phoneticPr fontId="19"/>
  </si>
  <si>
    <t>主・第4 瑞穂野</t>
    <rPh sb="0" eb="1">
      <t>シュ</t>
    </rPh>
    <rPh sb="2" eb="3">
      <t>ダイ</t>
    </rPh>
    <rPh sb="5" eb="8">
      <t>ミズホノ</t>
    </rPh>
    <phoneticPr fontId="19"/>
  </si>
  <si>
    <t>副 サゴマンズ</t>
    <phoneticPr fontId="19"/>
  </si>
  <si>
    <t>瑞穂野FC</t>
    <phoneticPr fontId="19"/>
  </si>
  <si>
    <t>副 瑞穂野</t>
    <phoneticPr fontId="19"/>
  </si>
  <si>
    <t>副 国本SC</t>
    <phoneticPr fontId="19"/>
  </si>
  <si>
    <t>主・第4 ブラッドレス</t>
    <phoneticPr fontId="19"/>
  </si>
  <si>
    <t>FC DRD</t>
    <phoneticPr fontId="19"/>
  </si>
  <si>
    <t>FCペガサス</t>
    <phoneticPr fontId="25"/>
  </si>
  <si>
    <t>USC</t>
    <phoneticPr fontId="19"/>
  </si>
  <si>
    <t>国本
サッカークラブ</t>
    <phoneticPr fontId="19"/>
  </si>
  <si>
    <t>瑞穂野FC</t>
    <phoneticPr fontId="19"/>
  </si>
  <si>
    <t>FC DRD</t>
    <phoneticPr fontId="19"/>
  </si>
  <si>
    <t>vs</t>
    <phoneticPr fontId="19"/>
  </si>
  <si>
    <t>副 Rot'z</t>
    <phoneticPr fontId="19"/>
  </si>
  <si>
    <t>副 FC DRD</t>
    <phoneticPr fontId="19"/>
  </si>
  <si>
    <t>副 ブラッドレス</t>
    <phoneticPr fontId="19"/>
  </si>
  <si>
    <t>主・第4 サゴマンズ</t>
    <phoneticPr fontId="19"/>
  </si>
  <si>
    <t>副　USC</t>
    <phoneticPr fontId="19"/>
  </si>
  <si>
    <t>FCブラッドレス</t>
    <phoneticPr fontId="19"/>
  </si>
  <si>
    <t>vs</t>
    <phoneticPr fontId="19"/>
  </si>
  <si>
    <t>主・第4 Rot'z</t>
    <phoneticPr fontId="19"/>
  </si>
  <si>
    <t>FCペガサス</t>
    <phoneticPr fontId="19"/>
  </si>
  <si>
    <t>副 サゴマンズ</t>
    <phoneticPr fontId="19"/>
  </si>
  <si>
    <t>宇都宮駐屯地</t>
    <phoneticPr fontId="19"/>
  </si>
  <si>
    <t>瑞穂野FC</t>
    <phoneticPr fontId="19"/>
  </si>
  <si>
    <t>第３節  石井３</t>
    <rPh sb="5" eb="7">
      <t>イシイ</t>
    </rPh>
    <phoneticPr fontId="19"/>
  </si>
  <si>
    <t>第４節  石井５</t>
    <rPh sb="5" eb="7">
      <t>イシイ</t>
    </rPh>
    <phoneticPr fontId="19"/>
  </si>
  <si>
    <t>第６節  石井６</t>
    <phoneticPr fontId="19"/>
  </si>
  <si>
    <t>第７節  柳田</t>
    <rPh sb="5" eb="7">
      <t>ヤナギダ</t>
    </rPh>
    <phoneticPr fontId="19"/>
  </si>
  <si>
    <t>第８節  石井５</t>
    <rPh sb="5" eb="7">
      <t>イシイ</t>
    </rPh>
    <phoneticPr fontId="19"/>
  </si>
  <si>
    <t>第９節 石井５</t>
    <phoneticPr fontId="19"/>
  </si>
  <si>
    <t>第１０節 石井３</t>
    <rPh sb="5" eb="7">
      <t>イシイ</t>
    </rPh>
    <phoneticPr fontId="19"/>
  </si>
  <si>
    <t xml:space="preserve">  １１月 １７日</t>
    <rPh sb="4" eb="5">
      <t>ガツ</t>
    </rPh>
    <rPh sb="8" eb="9">
      <t>ニチ</t>
    </rPh>
    <phoneticPr fontId="19"/>
  </si>
  <si>
    <t>USC</t>
    <phoneticPr fontId="19"/>
  </si>
  <si>
    <t>FC DRD</t>
    <phoneticPr fontId="19"/>
  </si>
  <si>
    <t>国本
サッカークラブ</t>
    <phoneticPr fontId="19"/>
  </si>
  <si>
    <t>モノリスSC</t>
    <phoneticPr fontId="19"/>
  </si>
  <si>
    <t>宇都宮
WINGS FC</t>
    <phoneticPr fontId="19"/>
  </si>
  <si>
    <t>モノリスSC</t>
    <phoneticPr fontId="19"/>
  </si>
  <si>
    <t>FC宇都宮
駐屯地</t>
    <phoneticPr fontId="19"/>
  </si>
  <si>
    <t>副 モノリスSC</t>
    <phoneticPr fontId="19"/>
  </si>
  <si>
    <t>主・第4 ブラッドレス</t>
    <phoneticPr fontId="19"/>
  </si>
  <si>
    <t>主・第4 ブラッドレス</t>
    <phoneticPr fontId="19"/>
  </si>
  <si>
    <t>副 駐屯地</t>
    <phoneticPr fontId="19"/>
  </si>
  <si>
    <t>主・第4 宇都宮WINGS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</si>
</sst>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A65AC"/>
        <bgColor indexed="64"/>
      </patternFill>
    </fill>
    <fill>
      <patternFill patternType="solid">
        <fgColor rgb="FF876AA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B02F1A"/>
        <bgColor indexed="64"/>
      </patternFill>
    </fill>
    <fill>
      <patternFill patternType="solid">
        <fgColor rgb="FF71DAFF"/>
        <bgColor indexed="64"/>
      </patternFill>
    </fill>
    <fill>
      <patternFill patternType="solid">
        <fgColor rgb="FF4F4FFF"/>
        <bgColor indexed="64"/>
      </patternFill>
    </fill>
    <fill>
      <patternFill patternType="solid">
        <fgColor theme="1" tint="0.249977111117893"/>
        <bgColor indexed="64"/>
      </patternFill>
    </fill>
  </fills>
  <borders count="5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82">
    <xf numFmtId="0" fontId="0" fillId="0" borderId="0" xfId="0"/>
    <xf numFmtId="0" fontId="20" fillId="0" borderId="0" xfId="0" applyFont="1" applyFill="1" applyBorder="1" applyAlignment="1">
      <alignment horizontal="center" vertical="center" shrinkToFit="1"/>
    </xf>
    <xf numFmtId="0" fontId="23" fillId="0" borderId="10" xfId="0" applyFont="1" applyFill="1" applyBorder="1" applyAlignment="1">
      <alignment horizontal="center" vertical="center" shrinkToFit="1"/>
    </xf>
    <xf numFmtId="0" fontId="20" fillId="24" borderId="0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center" vertical="center" shrinkToFit="1"/>
    </xf>
    <xf numFmtId="0" fontId="20" fillId="0" borderId="14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20" fillId="0" borderId="28" xfId="0" applyFont="1" applyFill="1" applyBorder="1" applyAlignment="1">
      <alignment horizontal="right" vertical="center"/>
    </xf>
    <xf numFmtId="0" fontId="20" fillId="0" borderId="0" xfId="0" applyFont="1" applyFill="1" applyAlignment="1">
      <alignment horizontal="left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center" vertical="center"/>
    </xf>
    <xf numFmtId="0" fontId="20" fillId="24" borderId="17" xfId="0" applyFont="1" applyFill="1" applyBorder="1" applyAlignment="1">
      <alignment horizontal="left" vertical="center" shrinkToFit="1"/>
    </xf>
    <xf numFmtId="0" fontId="20" fillId="24" borderId="30" xfId="0" applyFont="1" applyFill="1" applyBorder="1" applyAlignment="1">
      <alignment horizontal="center" vertical="center" shrinkToFit="1"/>
    </xf>
    <xf numFmtId="49" fontId="20" fillId="24" borderId="15" xfId="0" applyNumberFormat="1" applyFont="1" applyFill="1" applyBorder="1" applyAlignment="1">
      <alignment horizontal="center" vertical="center" shrinkToFit="1"/>
    </xf>
    <xf numFmtId="0" fontId="20" fillId="24" borderId="20" xfId="0" applyFont="1" applyFill="1" applyBorder="1" applyAlignment="1">
      <alignment horizontal="center" vertical="center" shrinkToFit="1"/>
    </xf>
    <xf numFmtId="0" fontId="20" fillId="24" borderId="16" xfId="0" applyFont="1" applyFill="1" applyBorder="1" applyAlignment="1">
      <alignment horizontal="center" vertical="center" shrinkToFit="1"/>
    </xf>
    <xf numFmtId="0" fontId="22" fillId="24" borderId="37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right" vertical="center" shrinkToFit="1"/>
    </xf>
    <xf numFmtId="0" fontId="29" fillId="24" borderId="38" xfId="0" applyFont="1" applyFill="1" applyBorder="1" applyAlignment="1">
      <alignment horizontal="left" vertical="center" shrinkToFit="1"/>
    </xf>
    <xf numFmtId="0" fontId="29" fillId="24" borderId="36" xfId="0" applyFont="1" applyFill="1" applyBorder="1" applyAlignment="1">
      <alignment horizontal="left" vertical="center" shrinkToFit="1"/>
    </xf>
    <xf numFmtId="0" fontId="29" fillId="24" borderId="37" xfId="0" applyFont="1" applyFill="1" applyBorder="1" applyAlignment="1">
      <alignment horizontal="center" vertical="center" shrinkToFit="1"/>
    </xf>
    <xf numFmtId="0" fontId="31" fillId="24" borderId="11" xfId="0" applyFont="1" applyFill="1" applyBorder="1" applyAlignment="1">
      <alignment horizontal="center" vertical="center"/>
    </xf>
    <xf numFmtId="0" fontId="29" fillId="24" borderId="37" xfId="0" applyFont="1" applyFill="1" applyBorder="1" applyAlignment="1">
      <alignment vertical="center" shrinkToFit="1"/>
    </xf>
    <xf numFmtId="0" fontId="31" fillId="25" borderId="11" xfId="0" applyFont="1" applyFill="1" applyBorder="1" applyAlignment="1">
      <alignment horizontal="center" vertical="center"/>
    </xf>
    <xf numFmtId="0" fontId="31" fillId="26" borderId="11" xfId="0" applyFont="1" applyFill="1" applyBorder="1" applyAlignment="1">
      <alignment horizontal="center" vertical="center"/>
    </xf>
    <xf numFmtId="0" fontId="33" fillId="26" borderId="11" xfId="0" applyFont="1" applyFill="1" applyBorder="1" applyAlignment="1">
      <alignment horizontal="center" vertical="center"/>
    </xf>
    <xf numFmtId="0" fontId="31" fillId="27" borderId="11" xfId="0" applyFont="1" applyFill="1" applyBorder="1" applyAlignment="1">
      <alignment horizontal="center" vertical="center"/>
    </xf>
    <xf numFmtId="0" fontId="33" fillId="28" borderId="11" xfId="0" applyFont="1" applyFill="1" applyBorder="1" applyAlignment="1">
      <alignment horizontal="center" vertical="center"/>
    </xf>
    <xf numFmtId="0" fontId="33" fillId="29" borderId="11" xfId="0" applyFont="1" applyFill="1" applyBorder="1" applyAlignment="1">
      <alignment horizontal="center" vertical="center"/>
    </xf>
    <xf numFmtId="0" fontId="31" fillId="30" borderId="11" xfId="0" applyFont="1" applyFill="1" applyBorder="1" applyAlignment="1">
      <alignment horizontal="center" vertical="center"/>
    </xf>
    <xf numFmtId="0" fontId="31" fillId="31" borderId="11" xfId="0" applyFont="1" applyFill="1" applyBorder="1" applyAlignment="1">
      <alignment horizontal="center" vertical="center"/>
    </xf>
    <xf numFmtId="0" fontId="34" fillId="32" borderId="11" xfId="0" applyFont="1" applyFill="1" applyBorder="1" applyAlignment="1">
      <alignment horizontal="center" vertical="center"/>
    </xf>
    <xf numFmtId="0" fontId="32" fillId="25" borderId="11" xfId="0" applyFont="1" applyFill="1" applyBorder="1" applyAlignment="1">
      <alignment horizontal="center" vertical="center"/>
    </xf>
    <xf numFmtId="0" fontId="32" fillId="27" borderId="11" xfId="0" applyFont="1" applyFill="1" applyBorder="1" applyAlignment="1">
      <alignment horizontal="center" vertical="center"/>
    </xf>
    <xf numFmtId="0" fontId="31" fillId="33" borderId="11" xfId="0" applyFont="1" applyFill="1" applyBorder="1" applyAlignment="1">
      <alignment horizontal="center" vertical="center"/>
    </xf>
    <xf numFmtId="0" fontId="33" fillId="34" borderId="11" xfId="0" applyFont="1" applyFill="1" applyBorder="1" applyAlignment="1">
      <alignment horizontal="center" vertical="center"/>
    </xf>
    <xf numFmtId="0" fontId="33" fillId="35" borderId="11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shrinkToFit="1"/>
    </xf>
    <xf numFmtId="0" fontId="35" fillId="0" borderId="29" xfId="0" applyFont="1" applyFill="1" applyBorder="1" applyAlignment="1">
      <alignment horizontal="left" vertical="center" shrinkToFit="1"/>
    </xf>
    <xf numFmtId="0" fontId="35" fillId="0" borderId="31" xfId="0" applyFont="1" applyFill="1" applyBorder="1" applyAlignment="1">
      <alignment horizontal="left" vertical="center"/>
    </xf>
    <xf numFmtId="0" fontId="35" fillId="0" borderId="32" xfId="0" applyFont="1" applyFill="1" applyBorder="1" applyAlignment="1">
      <alignment horizontal="left" vertical="center" shrinkToFit="1"/>
    </xf>
    <xf numFmtId="0" fontId="35" fillId="0" borderId="33" xfId="0" applyFont="1" applyFill="1" applyBorder="1" applyAlignment="1">
      <alignment horizontal="left" vertical="center"/>
    </xf>
    <xf numFmtId="0" fontId="35" fillId="0" borderId="48" xfId="0" applyFont="1" applyFill="1" applyBorder="1" applyAlignment="1">
      <alignment horizontal="left" vertical="center" shrinkToFit="1"/>
    </xf>
    <xf numFmtId="0" fontId="35" fillId="0" borderId="49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center" vertical="center" shrinkToFit="1"/>
    </xf>
    <xf numFmtId="0" fontId="35" fillId="0" borderId="0" xfId="0" applyFont="1" applyFill="1" applyAlignment="1">
      <alignment horizontal="center" vertical="center"/>
    </xf>
    <xf numFmtId="0" fontId="35" fillId="0" borderId="29" xfId="0" applyFont="1" applyFill="1" applyBorder="1" applyAlignment="1">
      <alignment horizontal="left" vertical="center"/>
    </xf>
    <xf numFmtId="0" fontId="29" fillId="24" borderId="38" xfId="0" applyFont="1" applyFill="1" applyBorder="1" applyAlignment="1">
      <alignment horizontal="left" vertical="center" wrapText="1" shrinkToFit="1"/>
    </xf>
    <xf numFmtId="0" fontId="35" fillId="0" borderId="48" xfId="0" applyFont="1" applyFill="1" applyBorder="1" applyAlignment="1">
      <alignment horizontal="left" vertical="center"/>
    </xf>
    <xf numFmtId="0" fontId="20" fillId="0" borderId="17" xfId="0" applyFont="1" applyFill="1" applyBorder="1" applyAlignment="1">
      <alignment horizontal="left" vertical="center" shrinkToFit="1"/>
    </xf>
    <xf numFmtId="49" fontId="20" fillId="0" borderId="15" xfId="0" applyNumberFormat="1" applyFont="1" applyFill="1" applyBorder="1" applyAlignment="1">
      <alignment horizontal="center" vertical="center" shrinkToFit="1"/>
    </xf>
    <xf numFmtId="0" fontId="29" fillId="0" borderId="16" xfId="0" applyFont="1" applyFill="1" applyBorder="1" applyAlignment="1">
      <alignment horizontal="center" vertical="center" shrinkToFit="1"/>
    </xf>
    <xf numFmtId="0" fontId="35" fillId="24" borderId="30" xfId="0" applyFont="1" applyFill="1" applyBorder="1" applyAlignment="1">
      <alignment horizontal="center" vertical="center" shrinkToFit="1"/>
    </xf>
    <xf numFmtId="0" fontId="35" fillId="24" borderId="0" xfId="0" applyFont="1" applyFill="1" applyBorder="1" applyAlignment="1">
      <alignment horizontal="center" vertical="center" shrinkToFit="1"/>
    </xf>
    <xf numFmtId="0" fontId="35" fillId="24" borderId="20" xfId="0" applyFont="1" applyFill="1" applyBorder="1" applyAlignment="1">
      <alignment horizontal="center" vertical="center" shrinkToFit="1"/>
    </xf>
    <xf numFmtId="0" fontId="37" fillId="24" borderId="38" xfId="0" applyFont="1" applyFill="1" applyBorder="1" applyAlignment="1">
      <alignment horizontal="left" vertical="center" shrinkToFit="1"/>
    </xf>
    <xf numFmtId="0" fontId="37" fillId="24" borderId="36" xfId="0" applyFont="1" applyFill="1" applyBorder="1" applyAlignment="1">
      <alignment horizontal="left" vertical="center" shrinkToFit="1"/>
    </xf>
    <xf numFmtId="0" fontId="38" fillId="24" borderId="37" xfId="0" applyFont="1" applyFill="1" applyBorder="1" applyAlignment="1">
      <alignment horizontal="center" vertical="center" shrinkToFit="1"/>
    </xf>
    <xf numFmtId="0" fontId="20" fillId="24" borderId="0" xfId="0" applyFont="1" applyFill="1" applyAlignment="1">
      <alignment vertical="center" shrinkToFit="1"/>
    </xf>
    <xf numFmtId="0" fontId="20" fillId="24" borderId="0" xfId="0" applyFont="1" applyFill="1" applyAlignment="1">
      <alignment horizontal="center" vertical="center" shrinkToFit="1"/>
    </xf>
    <xf numFmtId="0" fontId="35" fillId="24" borderId="17" xfId="0" applyFont="1" applyFill="1" applyBorder="1" applyAlignment="1">
      <alignment horizontal="left" vertical="center" shrinkToFit="1"/>
    </xf>
    <xf numFmtId="0" fontId="35" fillId="24" borderId="0" xfId="0" applyFont="1" applyFill="1" applyAlignment="1">
      <alignment vertical="center" shrinkToFit="1"/>
    </xf>
    <xf numFmtId="49" fontId="35" fillId="24" borderId="15" xfId="0" applyNumberFormat="1" applyFont="1" applyFill="1" applyBorder="1" applyAlignment="1">
      <alignment horizontal="center" vertical="center" shrinkToFit="1"/>
    </xf>
    <xf numFmtId="0" fontId="35" fillId="24" borderId="16" xfId="0" applyFont="1" applyFill="1" applyBorder="1" applyAlignment="1">
      <alignment horizontal="center" vertical="center" shrinkToFit="1"/>
    </xf>
    <xf numFmtId="0" fontId="37" fillId="24" borderId="37" xfId="0" applyFont="1" applyFill="1" applyBorder="1" applyAlignment="1">
      <alignment horizontal="center" vertical="center" shrinkToFit="1"/>
    </xf>
    <xf numFmtId="0" fontId="35" fillId="24" borderId="0" xfId="0" applyFont="1" applyFill="1" applyAlignment="1">
      <alignment horizontal="center" vertical="center" shrinkToFit="1"/>
    </xf>
    <xf numFmtId="0" fontId="22" fillId="24" borderId="0" xfId="0" applyFont="1" applyFill="1" applyBorder="1" applyAlignment="1">
      <alignment horizontal="left" vertical="center" shrinkToFit="1"/>
    </xf>
    <xf numFmtId="0" fontId="22" fillId="24" borderId="0" xfId="0" applyFont="1" applyFill="1" applyBorder="1" applyAlignment="1">
      <alignment horizontal="center" vertical="center" shrinkToFit="1"/>
    </xf>
    <xf numFmtId="0" fontId="35" fillId="24" borderId="0" xfId="0" applyFont="1" applyFill="1" applyBorder="1" applyAlignment="1">
      <alignment horizontal="center" vertical="center"/>
    </xf>
    <xf numFmtId="0" fontId="29" fillId="24" borderId="36" xfId="0" applyFont="1" applyFill="1" applyBorder="1" applyAlignment="1">
      <alignment horizontal="left" vertical="center" shrinkToFit="1"/>
    </xf>
    <xf numFmtId="0" fontId="29" fillId="24" borderId="38" xfId="0" applyFont="1" applyFill="1" applyBorder="1" applyAlignment="1">
      <alignment horizontal="left" vertical="center" shrinkToFit="1"/>
    </xf>
    <xf numFmtId="0" fontId="20" fillId="24" borderId="20" xfId="0" applyFont="1" applyFill="1" applyBorder="1" applyAlignment="1">
      <alignment horizontal="center" vertical="center" shrinkToFit="1"/>
    </xf>
    <xf numFmtId="0" fontId="20" fillId="24" borderId="30" xfId="0" applyFont="1" applyFill="1" applyBorder="1" applyAlignment="1">
      <alignment horizontal="center" vertical="center" shrinkToFit="1"/>
    </xf>
    <xf numFmtId="0" fontId="20" fillId="0" borderId="11" xfId="0" applyFont="1" applyFill="1" applyBorder="1" applyAlignment="1">
      <alignment horizontal="center" vertical="center" shrinkToFit="1"/>
    </xf>
    <xf numFmtId="0" fontId="35" fillId="0" borderId="32" xfId="0" applyFont="1" applyFill="1" applyBorder="1" applyAlignment="1">
      <alignment horizontal="left" vertical="center"/>
    </xf>
    <xf numFmtId="0" fontId="20" fillId="24" borderId="0" xfId="0" applyFont="1" applyFill="1" applyBorder="1" applyAlignment="1">
      <alignment vertical="center" shrinkToFit="1"/>
    </xf>
    <xf numFmtId="0" fontId="20" fillId="0" borderId="0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shrinkToFit="1"/>
    </xf>
    <xf numFmtId="0" fontId="20" fillId="24" borderId="30" xfId="0" applyFont="1" applyFill="1" applyBorder="1" applyAlignment="1">
      <alignment vertical="center" shrinkToFit="1"/>
    </xf>
    <xf numFmtId="0" fontId="29" fillId="24" borderId="36" xfId="0" applyFont="1" applyFill="1" applyBorder="1" applyAlignment="1">
      <alignment vertical="center" shrinkToFit="1"/>
    </xf>
    <xf numFmtId="0" fontId="29" fillId="24" borderId="38" xfId="0" applyFont="1" applyFill="1" applyBorder="1" applyAlignment="1">
      <alignment vertical="center" shrinkToFit="1"/>
    </xf>
    <xf numFmtId="0" fontId="20" fillId="0" borderId="11" xfId="0" applyFont="1" applyFill="1" applyBorder="1" applyAlignment="1">
      <alignment vertical="center" wrapText="1"/>
    </xf>
    <xf numFmtId="0" fontId="36" fillId="0" borderId="11" xfId="0" applyFont="1" applyFill="1" applyBorder="1" applyAlignment="1">
      <alignment horizontal="center" vertical="center"/>
    </xf>
    <xf numFmtId="0" fontId="36" fillId="0" borderId="11" xfId="0" applyFont="1" applyFill="1" applyBorder="1" applyAlignment="1">
      <alignment horizontal="center" vertical="center" shrinkToFit="1"/>
    </xf>
    <xf numFmtId="0" fontId="20" fillId="0" borderId="11" xfId="0" applyFont="1" applyFill="1" applyBorder="1" applyAlignment="1">
      <alignment vertical="center"/>
    </xf>
    <xf numFmtId="0" fontId="20" fillId="0" borderId="11" xfId="0" applyFont="1" applyFill="1" applyBorder="1" applyAlignment="1">
      <alignment vertical="center" shrinkToFit="1"/>
    </xf>
    <xf numFmtId="0" fontId="29" fillId="24" borderId="45" xfId="0" applyFont="1" applyFill="1" applyBorder="1" applyAlignment="1">
      <alignment horizontal="center" vertical="center" shrinkToFit="1"/>
    </xf>
    <xf numFmtId="0" fontId="29" fillId="24" borderId="46" xfId="0" applyFont="1" applyFill="1" applyBorder="1" applyAlignment="1">
      <alignment horizontal="center" vertical="center" shrinkToFit="1"/>
    </xf>
    <xf numFmtId="0" fontId="29" fillId="24" borderId="47" xfId="0" applyFont="1" applyFill="1" applyBorder="1" applyAlignment="1">
      <alignment horizontal="center" vertical="center" shrinkToFit="1"/>
    </xf>
    <xf numFmtId="0" fontId="37" fillId="24" borderId="36" xfId="0" applyFont="1" applyFill="1" applyBorder="1" applyAlignment="1">
      <alignment horizontal="left" vertical="center" shrinkToFit="1"/>
    </xf>
    <xf numFmtId="0" fontId="37" fillId="24" borderId="37" xfId="0" applyFont="1" applyFill="1" applyBorder="1" applyAlignment="1">
      <alignment horizontal="left" vertical="center" shrinkToFit="1"/>
    </xf>
    <xf numFmtId="0" fontId="29" fillId="24" borderId="36" xfId="0" applyFont="1" applyFill="1" applyBorder="1" applyAlignment="1">
      <alignment horizontal="left" vertical="center" shrinkToFit="1"/>
    </xf>
    <xf numFmtId="0" fontId="29" fillId="24" borderId="37" xfId="0" applyFont="1" applyFill="1" applyBorder="1" applyAlignment="1">
      <alignment horizontal="left" vertical="center" shrinkToFit="1"/>
    </xf>
    <xf numFmtId="0" fontId="29" fillId="24" borderId="36" xfId="0" applyFont="1" applyFill="1" applyBorder="1" applyAlignment="1">
      <alignment horizontal="left" vertical="center"/>
    </xf>
    <xf numFmtId="0" fontId="29" fillId="24" borderId="37" xfId="0" applyFont="1" applyFill="1" applyBorder="1" applyAlignment="1">
      <alignment horizontal="left" vertical="center"/>
    </xf>
    <xf numFmtId="0" fontId="37" fillId="24" borderId="36" xfId="0" applyFont="1" applyFill="1" applyBorder="1" applyAlignment="1">
      <alignment horizontal="left" vertical="center"/>
    </xf>
    <xf numFmtId="0" fontId="37" fillId="24" borderId="37" xfId="0" applyFont="1" applyFill="1" applyBorder="1" applyAlignment="1">
      <alignment horizontal="left" vertical="center"/>
    </xf>
    <xf numFmtId="0" fontId="29" fillId="24" borderId="38" xfId="0" applyFont="1" applyFill="1" applyBorder="1" applyAlignment="1">
      <alignment horizontal="left" vertical="center" shrinkToFit="1"/>
    </xf>
    <xf numFmtId="0" fontId="20" fillId="24" borderId="29" xfId="0" applyFont="1" applyFill="1" applyBorder="1" applyAlignment="1">
      <alignment horizontal="center" vertical="center" shrinkToFit="1"/>
    </xf>
    <xf numFmtId="0" fontId="20" fillId="24" borderId="34" xfId="0" applyFont="1" applyFill="1" applyBorder="1" applyAlignment="1">
      <alignment horizontal="center" vertical="center" shrinkToFit="1"/>
    </xf>
    <xf numFmtId="0" fontId="20" fillId="24" borderId="32" xfId="0" applyFont="1" applyFill="1" applyBorder="1" applyAlignment="1">
      <alignment horizontal="center" vertical="center" shrinkToFit="1"/>
    </xf>
    <xf numFmtId="0" fontId="35" fillId="24" borderId="31" xfId="0" applyFont="1" applyFill="1" applyBorder="1" applyAlignment="1">
      <alignment horizontal="center" vertical="center" shrinkToFit="1"/>
    </xf>
    <xf numFmtId="0" fontId="35" fillId="24" borderId="33" xfId="0" applyFont="1" applyFill="1" applyBorder="1" applyAlignment="1">
      <alignment horizontal="center" vertical="center" shrinkToFit="1"/>
    </xf>
    <xf numFmtId="0" fontId="20" fillId="24" borderId="29" xfId="0" applyFont="1" applyFill="1" applyBorder="1" applyAlignment="1">
      <alignment horizontal="center" vertical="center" wrapText="1" shrinkToFit="1"/>
    </xf>
    <xf numFmtId="0" fontId="20" fillId="24" borderId="34" xfId="0" applyFont="1" applyFill="1" applyBorder="1" applyAlignment="1">
      <alignment horizontal="center" vertical="center" wrapText="1" shrinkToFit="1"/>
    </xf>
    <xf numFmtId="0" fontId="20" fillId="0" borderId="11" xfId="0" applyFont="1" applyFill="1" applyBorder="1" applyAlignment="1">
      <alignment horizontal="center" vertical="center" shrinkToFit="1"/>
    </xf>
    <xf numFmtId="0" fontId="35" fillId="0" borderId="24" xfId="0" applyFont="1" applyFill="1" applyBorder="1" applyAlignment="1">
      <alignment horizontal="center" vertical="center" shrinkToFit="1"/>
    </xf>
    <xf numFmtId="0" fontId="35" fillId="0" borderId="26" xfId="0" applyFont="1" applyFill="1" applyBorder="1" applyAlignment="1">
      <alignment horizontal="center" vertical="center" shrinkToFit="1"/>
    </xf>
    <xf numFmtId="0" fontId="20" fillId="24" borderId="29" xfId="0" applyFont="1" applyFill="1" applyBorder="1" applyAlignment="1">
      <alignment horizontal="center" vertical="center"/>
    </xf>
    <xf numFmtId="0" fontId="20" fillId="24" borderId="32" xfId="0" applyFont="1" applyFill="1" applyBorder="1" applyAlignment="1">
      <alignment horizontal="center" vertical="center"/>
    </xf>
    <xf numFmtId="0" fontId="20" fillId="24" borderId="31" xfId="0" applyFont="1" applyFill="1" applyBorder="1" applyAlignment="1">
      <alignment horizontal="center" vertical="center" wrapText="1" shrinkToFit="1"/>
    </xf>
    <xf numFmtId="0" fontId="20" fillId="24" borderId="35" xfId="0" applyFont="1" applyFill="1" applyBorder="1" applyAlignment="1">
      <alignment horizontal="center" vertical="center" wrapText="1" shrinkToFit="1"/>
    </xf>
    <xf numFmtId="0" fontId="35" fillId="24" borderId="31" xfId="0" applyFont="1" applyFill="1" applyBorder="1" applyAlignment="1">
      <alignment horizontal="center" vertical="center" wrapText="1" shrinkToFit="1"/>
    </xf>
    <xf numFmtId="0" fontId="20" fillId="24" borderId="35" xfId="0" applyFont="1" applyFill="1" applyBorder="1" applyAlignment="1">
      <alignment horizontal="center" vertical="center" shrinkToFit="1"/>
    </xf>
    <xf numFmtId="0" fontId="20" fillId="24" borderId="30" xfId="0" applyFont="1" applyFill="1" applyBorder="1" applyAlignment="1">
      <alignment horizontal="center" vertical="center" shrinkToFit="1"/>
    </xf>
    <xf numFmtId="0" fontId="20" fillId="24" borderId="20" xfId="0" applyFont="1" applyFill="1" applyBorder="1" applyAlignment="1">
      <alignment horizontal="center" vertical="center" shrinkToFit="1"/>
    </xf>
    <xf numFmtId="0" fontId="20" fillId="24" borderId="30" xfId="0" applyFont="1" applyFill="1" applyBorder="1" applyAlignment="1">
      <alignment horizontal="center" vertical="center" wrapText="1" shrinkToFit="1"/>
    </xf>
    <xf numFmtId="0" fontId="20" fillId="24" borderId="20" xfId="0" applyFont="1" applyFill="1" applyBorder="1" applyAlignment="1">
      <alignment horizontal="center" vertical="center" wrapText="1" shrinkToFit="1"/>
    </xf>
    <xf numFmtId="0" fontId="35" fillId="24" borderId="30" xfId="0" applyFont="1" applyFill="1" applyBorder="1" applyAlignment="1">
      <alignment horizontal="center" vertical="center" wrapText="1" shrinkToFit="1"/>
    </xf>
    <xf numFmtId="0" fontId="35" fillId="24" borderId="20" xfId="0" applyFont="1" applyFill="1" applyBorder="1" applyAlignment="1">
      <alignment horizontal="center" vertical="center" wrapText="1" shrinkToFit="1"/>
    </xf>
    <xf numFmtId="0" fontId="35" fillId="24" borderId="35" xfId="0" applyFont="1" applyFill="1" applyBorder="1" applyAlignment="1">
      <alignment horizontal="center" vertical="center" wrapText="1" shrinkToFit="1"/>
    </xf>
    <xf numFmtId="0" fontId="35" fillId="24" borderId="29" xfId="0" applyFont="1" applyFill="1" applyBorder="1" applyAlignment="1">
      <alignment horizontal="center" vertical="center" wrapText="1" shrinkToFit="1"/>
    </xf>
    <xf numFmtId="0" fontId="35" fillId="24" borderId="34" xfId="0" applyFont="1" applyFill="1" applyBorder="1" applyAlignment="1">
      <alignment horizontal="center" vertical="center" wrapText="1" shrinkToFit="1"/>
    </xf>
    <xf numFmtId="0" fontId="35" fillId="24" borderId="30" xfId="0" applyFont="1" applyFill="1" applyBorder="1" applyAlignment="1">
      <alignment horizontal="center" vertical="center" shrinkToFit="1"/>
    </xf>
    <xf numFmtId="0" fontId="35" fillId="24" borderId="20" xfId="0" applyFont="1" applyFill="1" applyBorder="1" applyAlignment="1">
      <alignment horizontal="center" vertical="center" shrinkToFit="1"/>
    </xf>
    <xf numFmtId="0" fontId="35" fillId="24" borderId="35" xfId="0" applyFont="1" applyFill="1" applyBorder="1" applyAlignment="1">
      <alignment horizontal="center" vertical="center" shrinkToFit="1"/>
    </xf>
    <xf numFmtId="0" fontId="20" fillId="24" borderId="39" xfId="0" applyFont="1" applyFill="1" applyBorder="1" applyAlignment="1">
      <alignment horizontal="center" vertical="center" wrapText="1" shrinkToFit="1"/>
    </xf>
    <xf numFmtId="0" fontId="20" fillId="24" borderId="40" xfId="0" applyFont="1" applyFill="1" applyBorder="1" applyAlignment="1">
      <alignment horizontal="center" vertical="center" wrapText="1" shrinkToFit="1"/>
    </xf>
    <xf numFmtId="0" fontId="20" fillId="24" borderId="41" xfId="0" applyFont="1" applyFill="1" applyBorder="1" applyAlignment="1">
      <alignment horizontal="center" vertical="center" wrapText="1" shrinkToFit="1"/>
    </xf>
    <xf numFmtId="0" fontId="20" fillId="24" borderId="42" xfId="0" applyFont="1" applyFill="1" applyBorder="1" applyAlignment="1">
      <alignment horizontal="center" vertical="center" wrapText="1" shrinkToFit="1"/>
    </xf>
    <xf numFmtId="0" fontId="20" fillId="24" borderId="43" xfId="0" applyFont="1" applyFill="1" applyBorder="1" applyAlignment="1">
      <alignment horizontal="center" vertical="center" wrapText="1" shrinkToFit="1"/>
    </xf>
    <xf numFmtId="0" fontId="20" fillId="24" borderId="44" xfId="0" applyFont="1" applyFill="1" applyBorder="1" applyAlignment="1">
      <alignment horizontal="center" vertical="center" wrapText="1" shrinkToFit="1"/>
    </xf>
    <xf numFmtId="0" fontId="20" fillId="24" borderId="31" xfId="0" applyFont="1" applyFill="1" applyBorder="1" applyAlignment="1">
      <alignment horizontal="center" vertical="center" shrinkToFit="1"/>
    </xf>
    <xf numFmtId="0" fontId="20" fillId="24" borderId="33" xfId="0" applyFont="1" applyFill="1" applyBorder="1" applyAlignment="1">
      <alignment horizontal="center" vertical="center" shrinkToFit="1"/>
    </xf>
    <xf numFmtId="0" fontId="20" fillId="0" borderId="24" xfId="0" applyFont="1" applyFill="1" applyBorder="1" applyAlignment="1">
      <alignment horizontal="center" vertical="center" shrinkToFit="1"/>
    </xf>
    <xf numFmtId="0" fontId="20" fillId="0" borderId="25" xfId="0" applyFont="1" applyFill="1" applyBorder="1" applyAlignment="1">
      <alignment horizontal="center" vertical="center" shrinkToFit="1"/>
    </xf>
    <xf numFmtId="0" fontId="20" fillId="0" borderId="26" xfId="0" applyFont="1" applyFill="1" applyBorder="1" applyAlignment="1">
      <alignment horizontal="center" vertical="center" shrinkToFit="1"/>
    </xf>
    <xf numFmtId="0" fontId="37" fillId="24" borderId="37" xfId="0" applyFont="1" applyFill="1" applyBorder="1" applyAlignment="1">
      <alignment horizontal="center" vertical="center" shrinkToFit="1"/>
    </xf>
    <xf numFmtId="0" fontId="37" fillId="24" borderId="38" xfId="0" applyFont="1" applyFill="1" applyBorder="1" applyAlignment="1">
      <alignment horizontal="center" vertical="center" shrinkToFit="1"/>
    </xf>
    <xf numFmtId="0" fontId="29" fillId="24" borderId="38" xfId="0" applyFont="1" applyFill="1" applyBorder="1" applyAlignment="1">
      <alignment horizontal="left" vertical="center"/>
    </xf>
    <xf numFmtId="0" fontId="23" fillId="0" borderId="50" xfId="0" applyFont="1" applyFill="1" applyBorder="1" applyAlignment="1">
      <alignment horizontal="center" vertical="center" shrinkToFit="1"/>
    </xf>
    <xf numFmtId="0" fontId="23" fillId="0" borderId="51" xfId="0" applyFont="1" applyFill="1" applyBorder="1" applyAlignment="1">
      <alignment horizontal="center" vertical="center" shrinkToFit="1"/>
    </xf>
    <xf numFmtId="0" fontId="20" fillId="0" borderId="11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20" fillId="24" borderId="31" xfId="0" applyFont="1" applyFill="1" applyBorder="1" applyAlignment="1">
      <alignment horizontal="center" vertical="center"/>
    </xf>
    <xf numFmtId="0" fontId="20" fillId="24" borderId="33" xfId="0" applyFont="1" applyFill="1" applyBorder="1" applyAlignment="1">
      <alignment horizontal="center" vertical="center"/>
    </xf>
    <xf numFmtId="0" fontId="20" fillId="24" borderId="35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 wrapText="1"/>
    </xf>
    <xf numFmtId="0" fontId="35" fillId="24" borderId="29" xfId="0" applyFont="1" applyFill="1" applyBorder="1" applyAlignment="1">
      <alignment horizontal="center" vertical="center"/>
    </xf>
    <xf numFmtId="0" fontId="35" fillId="24" borderId="34" xfId="0" applyFont="1" applyFill="1" applyBorder="1" applyAlignment="1">
      <alignment horizontal="center" vertical="center"/>
    </xf>
    <xf numFmtId="0" fontId="35" fillId="24" borderId="34" xfId="0" applyFont="1" applyFill="1" applyBorder="1" applyAlignment="1">
      <alignment horizontal="center" vertical="center" shrinkToFit="1"/>
    </xf>
    <xf numFmtId="0" fontId="37" fillId="24" borderId="38" xfId="0" applyFont="1" applyFill="1" applyBorder="1" applyAlignment="1">
      <alignment horizontal="left" vertical="center" shrinkToFit="1"/>
    </xf>
    <xf numFmtId="0" fontId="35" fillId="24" borderId="32" xfId="0" applyFont="1" applyFill="1" applyBorder="1" applyAlignment="1">
      <alignment horizontal="center" vertical="center" shrinkToFit="1"/>
    </xf>
    <xf numFmtId="0" fontId="20" fillId="24" borderId="31" xfId="0" applyFont="1" applyFill="1" applyBorder="1" applyAlignment="1">
      <alignment horizontal="center" vertical="center" wrapText="1"/>
    </xf>
    <xf numFmtId="0" fontId="35" fillId="24" borderId="29" xfId="0" applyFont="1" applyFill="1" applyBorder="1" applyAlignment="1">
      <alignment horizontal="center" vertical="center" shrinkToFit="1"/>
    </xf>
    <xf numFmtId="0" fontId="21" fillId="24" borderId="27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vertical="center" shrinkToFit="1"/>
    </xf>
    <xf numFmtId="0" fontId="23" fillId="0" borderId="13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23" fillId="0" borderId="21" xfId="0" applyFont="1" applyFill="1" applyBorder="1" applyAlignment="1">
      <alignment vertical="center"/>
    </xf>
    <xf numFmtId="0" fontId="23" fillId="0" borderId="10" xfId="0" applyFont="1" applyFill="1" applyBorder="1" applyAlignment="1">
      <alignment vertical="center" shrinkToFit="1"/>
    </xf>
    <xf numFmtId="0" fontId="23" fillId="0" borderId="18" xfId="0" applyFont="1" applyFill="1" applyBorder="1" applyAlignment="1">
      <alignment vertical="center" shrinkToFit="1"/>
    </xf>
    <xf numFmtId="0" fontId="23" fillId="0" borderId="19" xfId="0" applyFont="1" applyFill="1" applyBorder="1" applyAlignment="1">
      <alignment vertical="center" shrinkToFit="1"/>
    </xf>
    <xf numFmtId="0" fontId="23" fillId="0" borderId="12" xfId="0" applyFont="1" applyFill="1" applyBorder="1" applyAlignment="1">
      <alignment vertical="center" shrinkToFit="1"/>
    </xf>
    <xf numFmtId="0" fontId="23" fillId="0" borderId="22" xfId="0" applyFont="1" applyFill="1" applyBorder="1" applyAlignment="1">
      <alignment vertical="center" shrinkToFit="1"/>
    </xf>
    <xf numFmtId="0" fontId="23" fillId="0" borderId="23" xfId="0" applyFont="1" applyFill="1" applyBorder="1" applyAlignment="1">
      <alignment vertical="center" shrinkToFit="1"/>
    </xf>
    <xf numFmtId="0" fontId="29" fillId="24" borderId="36" xfId="0" applyFont="1" applyFill="1" applyBorder="1" applyAlignment="1">
      <alignment horizontal="left" vertical="center" wrapText="1"/>
    </xf>
    <xf numFmtId="0" fontId="20" fillId="24" borderId="0" xfId="0" applyFont="1" applyFill="1" applyBorder="1" applyAlignment="1">
      <alignment horizontal="center" vertical="center" shrinkToFit="1"/>
    </xf>
    <xf numFmtId="0" fontId="20" fillId="24" borderId="0" xfId="0" applyFont="1" applyFill="1" applyBorder="1" applyAlignment="1">
      <alignment horizontal="center" vertical="center" wrapText="1" shrinkToFit="1"/>
    </xf>
    <xf numFmtId="0" fontId="29" fillId="24" borderId="37" xfId="0" applyFont="1" applyFill="1" applyBorder="1" applyAlignment="1">
      <alignment horizontal="left" vertical="center" wrapText="1"/>
    </xf>
    <xf numFmtId="0" fontId="28" fillId="0" borderId="10" xfId="0" applyFont="1" applyFill="1" applyBorder="1" applyAlignment="1">
      <alignment vertical="center" shrinkToFit="1"/>
    </xf>
    <xf numFmtId="0" fontId="28" fillId="0" borderId="18" xfId="0" applyFont="1" applyFill="1" applyBorder="1" applyAlignment="1">
      <alignment vertical="center" shrinkToFit="1"/>
    </xf>
    <xf numFmtId="0" fontId="28" fillId="0" borderId="19" xfId="0" applyFont="1" applyFill="1" applyBorder="1" applyAlignment="1">
      <alignment vertical="center" shrinkToFit="1"/>
    </xf>
    <xf numFmtId="0" fontId="23" fillId="0" borderId="13" xfId="0" applyFont="1" applyFill="1" applyBorder="1" applyAlignment="1">
      <alignment vertical="center" shrinkToFit="1"/>
    </xf>
    <xf numFmtId="0" fontId="23" fillId="0" borderId="20" xfId="0" applyFont="1" applyFill="1" applyBorder="1" applyAlignment="1">
      <alignment vertical="center" shrinkToFit="1"/>
    </xf>
    <xf numFmtId="0" fontId="23" fillId="0" borderId="21" xfId="0" applyFont="1" applyFill="1" applyBorder="1" applyAlignment="1">
      <alignment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B02F1A"/>
      <color rgb="FFCC9900"/>
      <color rgb="FF876AA6"/>
      <color rgb="FF71DAFF"/>
      <color rgb="FF4F4FFF"/>
      <color rgb="FFEAAD00"/>
      <color rgb="FF3B3BFF"/>
      <color rgb="FF0000FF"/>
      <color rgb="FFDEA400"/>
      <color rgb="FF7256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2"/>
  <sheetViews>
    <sheetView tabSelected="1" topLeftCell="C1" zoomScale="85" zoomScaleNormal="85" zoomScaleSheetLayoutView="100" workbookViewId="0">
      <pane ySplit="2" topLeftCell="A3" activePane="bottomLeft" state="frozen"/>
      <selection pane="bottomLeft" activeCell="D12" sqref="D12:D13"/>
    </sheetView>
  </sheetViews>
  <sheetFormatPr defaultColWidth="12.5703125" defaultRowHeight="17.100000000000001" customHeight="1" x14ac:dyDescent="0.15"/>
  <cols>
    <col min="1" max="1" width="6.42578125" style="5" customWidth="1"/>
    <col min="2" max="2" width="10.85546875" style="5" customWidth="1"/>
    <col min="3" max="3" width="18.42578125" style="5" customWidth="1"/>
    <col min="4" max="4" width="13.42578125" style="5" customWidth="1"/>
    <col min="5" max="5" width="4.5703125" style="5" customWidth="1"/>
    <col min="6" max="9" width="6.7109375" style="5" customWidth="1"/>
    <col min="10" max="10" width="4.5703125" style="5" customWidth="1"/>
    <col min="11" max="12" width="13.42578125" style="5" customWidth="1"/>
    <col min="13" max="13" width="4.5703125" style="5" customWidth="1"/>
    <col min="14" max="15" width="13.42578125" style="5" customWidth="1"/>
    <col min="16" max="16" width="4.5703125" style="5" customWidth="1"/>
    <col min="17" max="17" width="13.42578125" style="5" customWidth="1"/>
    <col min="18" max="18" width="2.85546875" style="5" customWidth="1"/>
    <col min="19" max="19" width="12.5703125" style="39" customWidth="1"/>
    <col min="20" max="20" width="14.140625" style="39" bestFit="1" customWidth="1"/>
    <col min="21" max="21" width="5.28515625" style="5" customWidth="1"/>
    <col min="22" max="22" width="3.7109375" style="5" bestFit="1" customWidth="1"/>
    <col min="23" max="23" width="4" style="5" bestFit="1" customWidth="1"/>
    <col min="24" max="24" width="18.5703125" style="5" bestFit="1" customWidth="1"/>
    <col min="25" max="27" width="5.7109375" style="5" bestFit="1" customWidth="1"/>
    <col min="28" max="28" width="7.42578125" style="5" bestFit="1" customWidth="1"/>
    <col min="29" max="30" width="5.7109375" style="5" bestFit="1" customWidth="1"/>
    <col min="31" max="16384" width="12.5703125" style="5"/>
  </cols>
  <sheetData>
    <row r="1" spans="1:30" ht="22.5" customHeight="1" thickBot="1" x14ac:dyDescent="0.2">
      <c r="A1" s="61"/>
      <c r="B1" s="61"/>
      <c r="C1" s="61"/>
      <c r="D1" s="161" t="s">
        <v>32</v>
      </c>
      <c r="E1" s="161"/>
      <c r="F1" s="161"/>
      <c r="G1" s="161"/>
      <c r="H1" s="161"/>
      <c r="I1" s="161"/>
      <c r="J1" s="161"/>
      <c r="K1" s="161"/>
      <c r="L1" s="61"/>
      <c r="M1" s="61"/>
      <c r="N1" s="61"/>
      <c r="O1" s="61"/>
      <c r="P1" s="61"/>
      <c r="Q1" s="61"/>
      <c r="R1" s="61"/>
      <c r="S1" s="67"/>
      <c r="T1" s="67"/>
      <c r="U1" s="61"/>
    </row>
    <row r="2" spans="1:30" ht="15" customHeight="1" thickBot="1" x14ac:dyDescent="0.2">
      <c r="A2" s="61"/>
      <c r="B2" s="61"/>
      <c r="C2" s="6"/>
      <c r="D2" s="139" t="s">
        <v>13</v>
      </c>
      <c r="E2" s="140"/>
      <c r="F2" s="140"/>
      <c r="G2" s="141"/>
      <c r="H2" s="139" t="s">
        <v>14</v>
      </c>
      <c r="I2" s="140"/>
      <c r="J2" s="140"/>
      <c r="K2" s="141"/>
      <c r="L2" s="139" t="s">
        <v>15</v>
      </c>
      <c r="M2" s="140"/>
      <c r="N2" s="141"/>
      <c r="O2" s="139" t="s">
        <v>16</v>
      </c>
      <c r="P2" s="140"/>
      <c r="Q2" s="141"/>
      <c r="R2" s="3"/>
      <c r="S2" s="111" t="s">
        <v>82</v>
      </c>
      <c r="T2" s="112"/>
      <c r="U2" s="61"/>
      <c r="V2" s="1"/>
      <c r="W2" s="1"/>
      <c r="X2" s="1"/>
      <c r="Y2" s="1"/>
      <c r="Z2" s="1"/>
      <c r="AA2" s="1"/>
      <c r="AB2" s="1"/>
      <c r="AC2" s="1"/>
      <c r="AD2" s="1"/>
    </row>
    <row r="3" spans="1:30" ht="15" customHeight="1" x14ac:dyDescent="0.15">
      <c r="A3" s="61"/>
      <c r="B3" s="61"/>
      <c r="C3" s="62" t="s">
        <v>64</v>
      </c>
      <c r="D3" s="126" t="s">
        <v>84</v>
      </c>
      <c r="E3" s="54"/>
      <c r="F3" s="128" t="s">
        <v>60</v>
      </c>
      <c r="G3" s="106"/>
      <c r="H3" s="126" t="s">
        <v>85</v>
      </c>
      <c r="I3" s="128"/>
      <c r="J3" s="54"/>
      <c r="K3" s="117" t="s">
        <v>109</v>
      </c>
      <c r="L3" s="154" t="s">
        <v>146</v>
      </c>
      <c r="M3" s="54"/>
      <c r="N3" s="106" t="s">
        <v>91</v>
      </c>
      <c r="O3" s="160" t="s">
        <v>24</v>
      </c>
      <c r="P3" s="54"/>
      <c r="Q3" s="106" t="s">
        <v>94</v>
      </c>
      <c r="R3" s="63"/>
      <c r="S3" s="40" t="s">
        <v>188</v>
      </c>
      <c r="T3" s="41"/>
      <c r="U3" s="61"/>
      <c r="V3" s="1"/>
      <c r="W3" s="1"/>
      <c r="X3" s="78"/>
      <c r="Y3" s="79"/>
      <c r="Z3" s="80"/>
      <c r="AA3" s="80"/>
      <c r="AB3" s="80"/>
      <c r="AC3" s="80"/>
      <c r="AD3" s="80"/>
    </row>
    <row r="4" spans="1:30" ht="15" customHeight="1" x14ac:dyDescent="0.15">
      <c r="A4" s="61"/>
      <c r="B4" s="61"/>
      <c r="C4" s="64" t="s">
        <v>62</v>
      </c>
      <c r="D4" s="158"/>
      <c r="E4" s="55" t="s">
        <v>0</v>
      </c>
      <c r="F4" s="129"/>
      <c r="G4" s="130"/>
      <c r="H4" s="156"/>
      <c r="I4" s="129"/>
      <c r="J4" s="55" t="s">
        <v>0</v>
      </c>
      <c r="K4" s="107"/>
      <c r="L4" s="155"/>
      <c r="M4" s="56" t="s">
        <v>0</v>
      </c>
      <c r="N4" s="130"/>
      <c r="O4" s="158"/>
      <c r="P4" s="56" t="s">
        <v>0</v>
      </c>
      <c r="Q4" s="107"/>
      <c r="R4" s="63"/>
      <c r="S4" s="42" t="s">
        <v>190</v>
      </c>
      <c r="T4" s="43"/>
      <c r="U4" s="61"/>
      <c r="V4" s="1"/>
      <c r="W4" s="1"/>
      <c r="X4" s="81"/>
      <c r="Y4" s="79"/>
      <c r="Z4" s="80"/>
      <c r="AA4" s="80"/>
      <c r="AB4" s="80"/>
      <c r="AC4" s="80"/>
      <c r="AD4" s="80"/>
    </row>
    <row r="5" spans="1:30" ht="15" customHeight="1" thickBot="1" x14ac:dyDescent="0.2">
      <c r="A5" s="61"/>
      <c r="B5" s="61"/>
      <c r="C5" s="65" t="s">
        <v>1</v>
      </c>
      <c r="D5" s="58" t="s">
        <v>130</v>
      </c>
      <c r="E5" s="66"/>
      <c r="F5" s="142" t="s">
        <v>134</v>
      </c>
      <c r="G5" s="143"/>
      <c r="H5" s="94" t="s">
        <v>99</v>
      </c>
      <c r="I5" s="95"/>
      <c r="J5" s="66"/>
      <c r="K5" s="57" t="s">
        <v>100</v>
      </c>
      <c r="L5" s="58" t="s">
        <v>29</v>
      </c>
      <c r="M5" s="66"/>
      <c r="N5" s="57" t="s">
        <v>101</v>
      </c>
      <c r="O5" s="94" t="s">
        <v>157</v>
      </c>
      <c r="P5" s="95"/>
      <c r="Q5" s="57" t="s">
        <v>113</v>
      </c>
      <c r="R5" s="63"/>
      <c r="S5" s="44" t="s">
        <v>98</v>
      </c>
      <c r="T5" s="45"/>
      <c r="U5" s="61"/>
      <c r="V5" s="1"/>
      <c r="W5" s="1"/>
      <c r="X5" s="81"/>
      <c r="Y5" s="79"/>
      <c r="Z5" s="80"/>
      <c r="AA5" s="80"/>
      <c r="AB5" s="80"/>
      <c r="AC5" s="80"/>
      <c r="AD5" s="80"/>
    </row>
    <row r="6" spans="1:30" ht="15" customHeight="1" x14ac:dyDescent="0.15">
      <c r="A6" s="61"/>
      <c r="B6" s="61"/>
      <c r="C6" s="13" t="s">
        <v>65</v>
      </c>
      <c r="D6" s="103" t="s">
        <v>96</v>
      </c>
      <c r="E6" s="74"/>
      <c r="F6" s="119" t="s">
        <v>103</v>
      </c>
      <c r="G6" s="137"/>
      <c r="H6" s="103" t="s">
        <v>234</v>
      </c>
      <c r="I6" s="119"/>
      <c r="J6" s="74"/>
      <c r="K6" s="115" t="s">
        <v>88</v>
      </c>
      <c r="L6" s="108" t="s">
        <v>91</v>
      </c>
      <c r="M6" s="74"/>
      <c r="N6" s="115" t="s">
        <v>111</v>
      </c>
      <c r="O6" s="131"/>
      <c r="P6" s="132"/>
      <c r="Q6" s="133"/>
      <c r="R6" s="60"/>
      <c r="S6" s="40" t="s">
        <v>121</v>
      </c>
      <c r="T6" s="41" t="s">
        <v>236</v>
      </c>
      <c r="U6" s="61"/>
      <c r="V6" s="1"/>
      <c r="W6" s="1"/>
      <c r="X6" s="81"/>
      <c r="Y6" s="79"/>
      <c r="Z6" s="80"/>
      <c r="AA6" s="80"/>
      <c r="AB6" s="80"/>
      <c r="AC6" s="80"/>
      <c r="AD6" s="80"/>
    </row>
    <row r="7" spans="1:30" ht="15" customHeight="1" x14ac:dyDescent="0.15">
      <c r="A7" s="61"/>
      <c r="B7" s="61"/>
      <c r="C7" s="15" t="s">
        <v>63</v>
      </c>
      <c r="D7" s="104"/>
      <c r="E7" s="3" t="s">
        <v>0</v>
      </c>
      <c r="F7" s="120"/>
      <c r="G7" s="118"/>
      <c r="H7" s="104"/>
      <c r="I7" s="120"/>
      <c r="J7" s="3" t="s">
        <v>232</v>
      </c>
      <c r="K7" s="138"/>
      <c r="L7" s="105"/>
      <c r="M7" s="73" t="s">
        <v>0</v>
      </c>
      <c r="N7" s="138"/>
      <c r="O7" s="134"/>
      <c r="P7" s="135"/>
      <c r="Q7" s="136"/>
      <c r="R7" s="60"/>
      <c r="S7" s="42" t="s">
        <v>122</v>
      </c>
      <c r="T7" s="43" t="s">
        <v>231</v>
      </c>
      <c r="U7" s="61"/>
      <c r="V7" s="1"/>
      <c r="W7" s="1"/>
      <c r="X7" s="81"/>
      <c r="Y7" s="79"/>
      <c r="Z7" s="80"/>
      <c r="AA7" s="80"/>
      <c r="AB7" s="80"/>
      <c r="AC7" s="80"/>
      <c r="AD7" s="80"/>
    </row>
    <row r="8" spans="1:30" ht="15" customHeight="1" thickBot="1" x14ac:dyDescent="0.2">
      <c r="A8" s="61"/>
      <c r="B8" s="61"/>
      <c r="C8" s="17" t="s">
        <v>1</v>
      </c>
      <c r="D8" s="98" t="s">
        <v>114</v>
      </c>
      <c r="E8" s="99"/>
      <c r="F8" s="97" t="s">
        <v>135</v>
      </c>
      <c r="G8" s="102"/>
      <c r="H8" s="96" t="s">
        <v>112</v>
      </c>
      <c r="I8" s="97"/>
      <c r="J8" s="22"/>
      <c r="K8" s="72" t="s">
        <v>100</v>
      </c>
      <c r="L8" s="71" t="s">
        <v>26</v>
      </c>
      <c r="M8" s="22"/>
      <c r="N8" s="72" t="s">
        <v>235</v>
      </c>
      <c r="O8" s="91"/>
      <c r="P8" s="92"/>
      <c r="Q8" s="93"/>
      <c r="R8" s="60"/>
      <c r="S8" s="44" t="s">
        <v>201</v>
      </c>
      <c r="T8" s="45"/>
      <c r="U8" s="61"/>
      <c r="V8" s="1"/>
      <c r="W8" s="1"/>
      <c r="X8" s="81"/>
      <c r="Y8" s="79"/>
      <c r="Z8" s="80"/>
      <c r="AA8" s="80"/>
      <c r="AB8" s="80"/>
      <c r="AC8" s="80"/>
      <c r="AD8" s="80"/>
    </row>
    <row r="9" spans="1:30" ht="15" customHeight="1" x14ac:dyDescent="0.15">
      <c r="A9" s="61"/>
      <c r="B9" s="61"/>
      <c r="C9" s="13" t="s">
        <v>238</v>
      </c>
      <c r="D9" s="103" t="s">
        <v>120</v>
      </c>
      <c r="E9" s="14"/>
      <c r="F9" s="121" t="s">
        <v>139</v>
      </c>
      <c r="G9" s="137"/>
      <c r="H9" s="108" t="s">
        <v>87</v>
      </c>
      <c r="I9" s="121"/>
      <c r="J9" s="14"/>
      <c r="K9" s="137" t="s">
        <v>224</v>
      </c>
      <c r="L9" s="103" t="s">
        <v>35</v>
      </c>
      <c r="M9" s="14"/>
      <c r="N9" s="137" t="s">
        <v>108</v>
      </c>
      <c r="O9" s="103" t="s">
        <v>223</v>
      </c>
      <c r="P9" s="14"/>
      <c r="Q9" s="150" t="s">
        <v>104</v>
      </c>
      <c r="R9" s="60"/>
      <c r="S9" s="40" t="s">
        <v>144</v>
      </c>
      <c r="T9" s="41"/>
      <c r="U9" s="61"/>
      <c r="V9" s="1"/>
      <c r="W9" s="1"/>
      <c r="X9" s="82"/>
      <c r="Y9" s="80"/>
      <c r="Z9" s="80"/>
      <c r="AA9" s="80"/>
      <c r="AB9" s="80"/>
      <c r="AC9" s="80"/>
      <c r="AD9" s="80"/>
    </row>
    <row r="10" spans="1:30" ht="15" customHeight="1" x14ac:dyDescent="0.15">
      <c r="A10" s="61"/>
      <c r="B10" s="61"/>
      <c r="C10" s="15" t="s">
        <v>66</v>
      </c>
      <c r="D10" s="105"/>
      <c r="E10" s="3" t="s">
        <v>0</v>
      </c>
      <c r="F10" s="120"/>
      <c r="G10" s="118"/>
      <c r="H10" s="109"/>
      <c r="I10" s="122"/>
      <c r="J10" s="16" t="s">
        <v>0</v>
      </c>
      <c r="K10" s="138"/>
      <c r="L10" s="105"/>
      <c r="M10" s="16" t="s">
        <v>0</v>
      </c>
      <c r="N10" s="138"/>
      <c r="O10" s="105"/>
      <c r="P10" s="3" t="s">
        <v>0</v>
      </c>
      <c r="Q10" s="151"/>
      <c r="R10" s="60"/>
      <c r="S10" s="42" t="s">
        <v>145</v>
      </c>
      <c r="T10" s="43"/>
      <c r="U10" s="61"/>
      <c r="V10" s="1"/>
      <c r="W10" s="1"/>
      <c r="X10" s="82"/>
      <c r="Y10" s="80"/>
      <c r="Z10" s="80"/>
      <c r="AA10" s="80"/>
      <c r="AB10" s="80"/>
      <c r="AC10" s="80"/>
      <c r="AD10" s="80"/>
    </row>
    <row r="11" spans="1:30" ht="15" customHeight="1" thickBot="1" x14ac:dyDescent="0.2">
      <c r="A11" s="61"/>
      <c r="B11" s="61"/>
      <c r="C11" s="17" t="s">
        <v>1</v>
      </c>
      <c r="D11" s="96" t="s">
        <v>257</v>
      </c>
      <c r="E11" s="97"/>
      <c r="F11" s="97" t="s">
        <v>227</v>
      </c>
      <c r="G11" s="102"/>
      <c r="H11" s="96" t="s">
        <v>141</v>
      </c>
      <c r="I11" s="97"/>
      <c r="J11" s="22"/>
      <c r="K11" s="20" t="s">
        <v>129</v>
      </c>
      <c r="L11" s="96" t="s">
        <v>151</v>
      </c>
      <c r="M11" s="97"/>
      <c r="N11" s="20" t="s">
        <v>228</v>
      </c>
      <c r="O11" s="96" t="s">
        <v>124</v>
      </c>
      <c r="P11" s="97"/>
      <c r="Q11" s="20" t="s">
        <v>132</v>
      </c>
      <c r="R11" s="60"/>
      <c r="S11" s="44" t="s">
        <v>96</v>
      </c>
      <c r="T11" s="45"/>
      <c r="U11" s="61"/>
      <c r="Y11" s="5" t="s">
        <v>115</v>
      </c>
      <c r="Z11" s="5" t="s">
        <v>116</v>
      </c>
      <c r="AA11" s="5" t="s">
        <v>117</v>
      </c>
      <c r="AB11" s="5" t="s">
        <v>118</v>
      </c>
      <c r="AC11" s="5" t="s">
        <v>119</v>
      </c>
      <c r="AD11" s="5" t="s">
        <v>82</v>
      </c>
    </row>
    <row r="12" spans="1:30" ht="15" customHeight="1" x14ac:dyDescent="0.15">
      <c r="A12" s="61"/>
      <c r="B12" s="61"/>
      <c r="C12" s="13" t="s">
        <v>239</v>
      </c>
      <c r="D12" s="108" t="s">
        <v>38</v>
      </c>
      <c r="E12" s="14"/>
      <c r="F12" s="121" t="s">
        <v>154</v>
      </c>
      <c r="G12" s="115"/>
      <c r="H12" s="108" t="s">
        <v>111</v>
      </c>
      <c r="I12" s="121"/>
      <c r="J12" s="14"/>
      <c r="K12" s="150" t="s">
        <v>165</v>
      </c>
      <c r="L12" s="108" t="s">
        <v>126</v>
      </c>
      <c r="M12" s="14"/>
      <c r="N12" s="150" t="s">
        <v>89</v>
      </c>
      <c r="O12" s="108" t="s">
        <v>196</v>
      </c>
      <c r="P12" s="14"/>
      <c r="Q12" s="159" t="s">
        <v>147</v>
      </c>
      <c r="R12" s="60"/>
      <c r="S12" s="40" t="s">
        <v>97</v>
      </c>
      <c r="T12" s="41"/>
      <c r="U12" s="61"/>
      <c r="V12" s="5" t="s">
        <v>185</v>
      </c>
      <c r="W12" s="75">
        <v>1</v>
      </c>
      <c r="X12" s="86" t="s">
        <v>34</v>
      </c>
      <c r="Y12" s="87">
        <f>(COUNTIFS(D3:D44,"=Rot'z"))+(COUNTIFS(H3:I44,"=Rot'z"))+(COUNTIFS(L3:L44,"=Rot'z"))+(COUNTIFS(O3:O44,"=Rot'z"))</f>
        <v>5</v>
      </c>
      <c r="Z12" s="88">
        <f>(COUNTIFS(F3:G44,"=Rot'z"))+(COUNTIFS(K3:K44,"=Rot'z"))+(COUNTIFS(N3:N44,"=Rot'z"))+(COUNTIFS(Q3:Q44,"=Rot'z"))</f>
        <v>5</v>
      </c>
      <c r="AA12" s="88">
        <f>COUNTIFS(D3:G44,"=Rot'z")</f>
        <v>3</v>
      </c>
      <c r="AB12" s="88">
        <f>(COUNTIFS(O3:Q44,"=Rot'z"))+(COUNTIFS(L6:N8,"=Rot'z"))</f>
        <v>2</v>
      </c>
      <c r="AC12" s="88">
        <f>(COUNTIFS(L3,"=Rot'z"))+(COUNTIFS(D6,"=Rot'z"))+(COUNTIFS(L9:L44,"=Rot'z"))</f>
        <v>3</v>
      </c>
      <c r="AD12" s="88">
        <f>COUNTIF(S3:T44,"=Rot'z")</f>
        <v>4</v>
      </c>
    </row>
    <row r="13" spans="1:30" ht="15" customHeight="1" x14ac:dyDescent="0.15">
      <c r="A13" s="61"/>
      <c r="B13" s="61"/>
      <c r="C13" s="15" t="s">
        <v>68</v>
      </c>
      <c r="D13" s="109"/>
      <c r="E13" s="3" t="s">
        <v>0</v>
      </c>
      <c r="F13" s="122"/>
      <c r="G13" s="116"/>
      <c r="H13" s="109"/>
      <c r="I13" s="122"/>
      <c r="J13" s="16" t="s">
        <v>0</v>
      </c>
      <c r="K13" s="152"/>
      <c r="L13" s="109"/>
      <c r="M13" s="16" t="s">
        <v>0</v>
      </c>
      <c r="N13" s="152"/>
      <c r="O13" s="109"/>
      <c r="P13" s="3" t="s">
        <v>0</v>
      </c>
      <c r="Q13" s="152"/>
      <c r="R13" s="60"/>
      <c r="S13" s="42" t="s">
        <v>98</v>
      </c>
      <c r="T13" s="43"/>
      <c r="U13" s="61"/>
      <c r="W13" s="75">
        <v>2</v>
      </c>
      <c r="X13" s="89" t="s">
        <v>140</v>
      </c>
      <c r="Y13" s="87">
        <f>(COUNTIFS(D3:D44,"=サゴマンズ"))+(COUNTIFS(H3:I44,"=サゴマンズ"))+(COUNTIFS(L3:L44,"=サゴマンズ"))+(COUNTIFS(O3:O44,"=サゴマンズ"))</f>
        <v>5</v>
      </c>
      <c r="Z13" s="88">
        <f>(COUNTIFS(F3:G44,"=サゴマンズ"))+(COUNTIFS(K3:K44,"=サゴマンズ"))+(COUNTIFS(N3:N44,"=サゴマンズ"))+(COUNTIFS(Q3:Q44,"=サゴマンズ"))</f>
        <v>5</v>
      </c>
      <c r="AA13" s="88">
        <f>COUNTIFS(D3:G44,"=サゴマンズ")</f>
        <v>3</v>
      </c>
      <c r="AB13" s="88">
        <f>(COUNTIFS(O3:Q44,"=サゴマンズ"))+(COUNTIFS(L6:N8,"=サゴマンズ"))</f>
        <v>2</v>
      </c>
      <c r="AC13" s="88">
        <f>(COUNTIFS(L3,"=サゴマンズ"))+(COUNTIFS(D6,"=サゴマンズ"))+(COUNTIFS(L9:L44,"=サゴマンズ"))</f>
        <v>1</v>
      </c>
      <c r="AD13" s="88">
        <f>COUNTIF(S3:T44,"=サゴマンズ")</f>
        <v>4</v>
      </c>
    </row>
    <row r="14" spans="1:30" ht="15" customHeight="1" thickBot="1" x14ac:dyDescent="0.2">
      <c r="A14" s="61"/>
      <c r="B14" s="61"/>
      <c r="C14" s="17" t="s">
        <v>1</v>
      </c>
      <c r="D14" s="21" t="s">
        <v>213</v>
      </c>
      <c r="E14" s="22"/>
      <c r="F14" s="97" t="s">
        <v>25</v>
      </c>
      <c r="G14" s="102"/>
      <c r="H14" s="96" t="s">
        <v>148</v>
      </c>
      <c r="I14" s="97"/>
      <c r="J14" s="22"/>
      <c r="K14" s="20" t="s">
        <v>113</v>
      </c>
      <c r="L14" s="21" t="s">
        <v>198</v>
      </c>
      <c r="M14" s="22"/>
      <c r="N14" s="20" t="s">
        <v>156</v>
      </c>
      <c r="O14" s="21" t="s">
        <v>199</v>
      </c>
      <c r="P14" s="22"/>
      <c r="Q14" s="20" t="s">
        <v>228</v>
      </c>
      <c r="R14" s="60"/>
      <c r="S14" s="44" t="s">
        <v>153</v>
      </c>
      <c r="T14" s="45"/>
      <c r="U14" s="61"/>
      <c r="W14" s="75">
        <v>3</v>
      </c>
      <c r="X14" s="89" t="s">
        <v>220</v>
      </c>
      <c r="Y14" s="87">
        <f>(COUNTIFS(D3:D44,"=FCペガサス"))+(COUNTIFS(H3:I44,"=FCペガサス"))+(COUNTIFS(L3:L44,"=FCペガサス"))+(COUNTIFS(O3:O44,"=FCペガサス"))</f>
        <v>5</v>
      </c>
      <c r="Z14" s="88">
        <f>(COUNTIFS(F3:G44,"=FCペガサス"))+(COUNTIFS(K3:K44,"=FCペガサス"))+(COUNTIFS(N3:N44,"=FCペガサス"))+(COUNTIFS(Q3:Q44,"=FCペガサス"))</f>
        <v>5</v>
      </c>
      <c r="AA14" s="88">
        <f>COUNTIFS(D3:G44,"=FCペガサス")</f>
        <v>3</v>
      </c>
      <c r="AB14" s="88">
        <f>(COUNTIFS(O3:Q44,"=FCペガサス"))+(COUNTIFS(L6:N8,"=FCペガサス"))</f>
        <v>2</v>
      </c>
      <c r="AC14" s="88">
        <f>(COUNTIFS(L3,"=FCペガサス"))+(COUNTIFS(D6,"=FCペガサス"))+(COUNTIFS(L9:L44,"=FCペガサス"))</f>
        <v>1</v>
      </c>
      <c r="AD14" s="88">
        <f>COUNTIF(S3:T44,"=FCペガサス")</f>
        <v>4</v>
      </c>
    </row>
    <row r="15" spans="1:30" ht="15" customHeight="1" x14ac:dyDescent="0.15">
      <c r="A15" s="61"/>
      <c r="B15" s="61"/>
      <c r="C15" s="13" t="s">
        <v>67</v>
      </c>
      <c r="D15" s="108" t="s">
        <v>105</v>
      </c>
      <c r="E15" s="14"/>
      <c r="F15" s="121" t="s">
        <v>27</v>
      </c>
      <c r="G15" s="115"/>
      <c r="H15" s="103" t="s">
        <v>59</v>
      </c>
      <c r="I15" s="119"/>
      <c r="J15" s="14"/>
      <c r="K15" s="137" t="s">
        <v>35</v>
      </c>
      <c r="L15" s="103" t="s">
        <v>246</v>
      </c>
      <c r="M15" s="14"/>
      <c r="N15" s="150" t="s">
        <v>169</v>
      </c>
      <c r="O15" s="103" t="s">
        <v>36</v>
      </c>
      <c r="P15" s="14"/>
      <c r="Q15" s="137" t="s">
        <v>91</v>
      </c>
      <c r="R15" s="60"/>
      <c r="S15" s="40" t="s">
        <v>161</v>
      </c>
      <c r="T15" s="41"/>
      <c r="U15" s="61"/>
      <c r="V15" s="5" t="s">
        <v>186</v>
      </c>
      <c r="W15" s="75">
        <v>4</v>
      </c>
      <c r="X15" s="89" t="s">
        <v>24</v>
      </c>
      <c r="Y15" s="87">
        <f>(COUNTIFS(D3:D44,"=USC"))+(COUNTIFS(H3:I44,"=USC"))+(COUNTIFS(L3:L44,"=USC"))+(COUNTIFS(O3:O44,"=USC"))</f>
        <v>5</v>
      </c>
      <c r="Z15" s="88">
        <f>(COUNTIFS(F3:G44,"=USC"))+(COUNTIFS(K3:K44,"=USC"))+(COUNTIFS(N3:N44,"=USC"))+(COUNTIFS(Q3:Q44,"=USC"))</f>
        <v>5</v>
      </c>
      <c r="AA15" s="88">
        <f>COUNTIFS(D3:G44,"=USC")</f>
        <v>2</v>
      </c>
      <c r="AB15" s="88">
        <f>(COUNTIFS(O3:Q44,"=USC"))+(COUNTIFS(L6:N8,"=USC"))</f>
        <v>3</v>
      </c>
      <c r="AC15" s="88">
        <f>(COUNTIFS(L3,"=USC"))+(COUNTIFS(D6,"=USC"))+(COUNTIFS(L9:L44,"=USC"))</f>
        <v>2</v>
      </c>
      <c r="AD15" s="88">
        <f>COUNTIF(S3:T44,"=USC")</f>
        <v>4</v>
      </c>
    </row>
    <row r="16" spans="1:30" ht="15" customHeight="1" x14ac:dyDescent="0.15">
      <c r="A16" s="61"/>
      <c r="B16" s="61"/>
      <c r="C16" s="15" t="s">
        <v>69</v>
      </c>
      <c r="D16" s="105"/>
      <c r="E16" s="3" t="s">
        <v>0</v>
      </c>
      <c r="F16" s="122"/>
      <c r="G16" s="116"/>
      <c r="H16" s="104"/>
      <c r="I16" s="120"/>
      <c r="J16" s="16" t="s">
        <v>0</v>
      </c>
      <c r="K16" s="138"/>
      <c r="L16" s="104"/>
      <c r="M16" s="3" t="s">
        <v>0</v>
      </c>
      <c r="N16" s="152"/>
      <c r="O16" s="104"/>
      <c r="P16" s="16" t="s">
        <v>0</v>
      </c>
      <c r="Q16" s="118"/>
      <c r="R16" s="60"/>
      <c r="S16" s="42" t="s">
        <v>160</v>
      </c>
      <c r="T16" s="43"/>
      <c r="U16" s="61"/>
      <c r="W16" s="75">
        <v>5</v>
      </c>
      <c r="X16" s="89" t="s">
        <v>219</v>
      </c>
      <c r="Y16" s="87">
        <f>(COUNTIFS(D3:D44,"=FC DRD"))+(COUNTIFS(H3:I44,"=FC DRD"))+(COUNTIFS(L3:L44,"=FC DRD"))+(COUNTIFS(O3:O44,"=FC DRD"))</f>
        <v>5</v>
      </c>
      <c r="Z16" s="88">
        <f>(COUNTIFS(F3:G44,"=FC DRD"))+(COUNTIFS(K3:K44,"=FC DRD"))+(COUNTIFS(N3:N44,"=FC DRD"))+(COUNTIFS(Q3:Q44,"=FC DRD"))</f>
        <v>5</v>
      </c>
      <c r="AA16" s="88">
        <f>COUNTIFS(D3:G44,"=FC DRD")</f>
        <v>3</v>
      </c>
      <c r="AB16" s="88">
        <f>(COUNTIFS(O3:Q44,"=FC DRD"))+(COUNTIFS(L6:N8,"=FC DRD"))</f>
        <v>2</v>
      </c>
      <c r="AC16" s="88">
        <f>(COUNTIFS(L3,"=FC DRD"))+(COUNTIFS(D6,"=FC DRD"))+(COUNTIFS(L9:L44,"=FC DRD"))</f>
        <v>1</v>
      </c>
      <c r="AD16" s="88">
        <f>COUNTIF(S3:T44,"=FC DRD")</f>
        <v>4</v>
      </c>
    </row>
    <row r="17" spans="1:30" ht="15" customHeight="1" thickBot="1" x14ac:dyDescent="0.2">
      <c r="A17" s="61"/>
      <c r="B17" s="61"/>
      <c r="C17" s="17" t="s">
        <v>1</v>
      </c>
      <c r="D17" s="21" t="s">
        <v>151</v>
      </c>
      <c r="E17" s="22"/>
      <c r="F17" s="97" t="s">
        <v>164</v>
      </c>
      <c r="G17" s="102"/>
      <c r="H17" s="96" t="s">
        <v>163</v>
      </c>
      <c r="I17" s="97"/>
      <c r="J17" s="22"/>
      <c r="K17" s="20" t="s">
        <v>25</v>
      </c>
      <c r="L17" s="21" t="s">
        <v>143</v>
      </c>
      <c r="M17" s="22"/>
      <c r="N17" s="57" t="s">
        <v>113</v>
      </c>
      <c r="O17" s="21" t="s">
        <v>29</v>
      </c>
      <c r="P17" s="22"/>
      <c r="Q17" s="20" t="s">
        <v>158</v>
      </c>
      <c r="R17" s="60"/>
      <c r="S17" s="44" t="s">
        <v>162</v>
      </c>
      <c r="T17" s="45"/>
      <c r="U17" s="61"/>
      <c r="W17" s="75">
        <v>6</v>
      </c>
      <c r="X17" s="89" t="s">
        <v>86</v>
      </c>
      <c r="Y17" s="87">
        <f>(COUNTIFS(D3:D44,"=国本
サッカークラブ"))+(COUNTIFS(H3:I44,"=国本
サッカークラブ"))+(COUNTIFS(L3:L44,"=国本
サッカークラブ"))+(COUNTIFS(O3:O44,"=国本
サッカークラブ"))</f>
        <v>5</v>
      </c>
      <c r="Z17" s="88">
        <f>(COUNTIFS(F3:G44,"=国本
サッカークラブ"))+(COUNTIFS(K3:K44,"=国本
サッカークラブ"))+(COUNTIFS(N3:N44,"=国本
サッカークラブ"))+(COUNTIFS(Q3:Q44,"=国本
サッカークラブ"))</f>
        <v>5</v>
      </c>
      <c r="AA17" s="88">
        <f>COUNTIFS(D3:G44,"=国本
サッカークラブ")</f>
        <v>3</v>
      </c>
      <c r="AB17" s="88">
        <f>(COUNTIFS(O3:Q44,"=国本
サッカークラブ"))+(COUNTIFS(L6:N8,"=国本
サッカークラブ"))</f>
        <v>2</v>
      </c>
      <c r="AC17" s="88">
        <f>(COUNTIFS(L3,"=国本
サッカークラブ"))+(COUNTIFS(D6,"=国本
サッカークラブ"))+(COUNTIFS(L9:L44,"=国本
サッカークラブ"))</f>
        <v>1</v>
      </c>
      <c r="AD17" s="88">
        <f>COUNTIF(S3:T44,"=国本SC")</f>
        <v>4</v>
      </c>
    </row>
    <row r="18" spans="1:30" ht="15" customHeight="1" x14ac:dyDescent="0.15">
      <c r="A18" s="61"/>
      <c r="B18" s="61"/>
      <c r="C18" s="13" t="s">
        <v>240</v>
      </c>
      <c r="D18" s="103" t="s">
        <v>35</v>
      </c>
      <c r="E18" s="14"/>
      <c r="F18" s="121" t="s">
        <v>248</v>
      </c>
      <c r="G18" s="137"/>
      <c r="H18" s="108" t="s">
        <v>88</v>
      </c>
      <c r="I18" s="121"/>
      <c r="J18" s="14"/>
      <c r="K18" s="137" t="s">
        <v>92</v>
      </c>
      <c r="L18" s="103" t="s">
        <v>127</v>
      </c>
      <c r="M18" s="14"/>
      <c r="N18" s="106" t="s">
        <v>215</v>
      </c>
      <c r="O18" s="103" t="s">
        <v>247</v>
      </c>
      <c r="P18" s="14"/>
      <c r="Q18" s="137" t="s">
        <v>27</v>
      </c>
      <c r="R18" s="3"/>
      <c r="S18" s="48" t="s">
        <v>166</v>
      </c>
      <c r="T18" s="41"/>
      <c r="U18" s="61"/>
      <c r="W18" s="75">
        <v>7</v>
      </c>
      <c r="X18" s="89" t="s">
        <v>39</v>
      </c>
      <c r="Y18" s="87">
        <f>(COUNTIFS(D3:D44,"=宇都宮
WINGS FC"))+(COUNTIFS(H3:I44,"=宇都宮
WINGS FC"))+(COUNTIFS(L3:L44,"=宇都宮
WINGS FC"))+(COUNTIFS(O3:O44,"=宇都宮
WINGS FC"))</f>
        <v>5</v>
      </c>
      <c r="Z18" s="88">
        <f>(COUNTIFS(F3:G44,"=宇都宮
WINGS FC"))+(COUNTIFS(K3:K44,"=宇都宮
WINGS FC"))+(COUNTIFS(N3:N44,"=宇都宮
WINGS FC"))+(COUNTIFS(Q3:Q44,"=宇都宮
WINGS FC"))</f>
        <v>5</v>
      </c>
      <c r="AA18" s="88">
        <f>COUNTIFS(D3:G44,"=宇都宮
WINGS FC")</f>
        <v>1</v>
      </c>
      <c r="AB18" s="88">
        <f>(COUNTIFS(O3:Q44,"=宇都宮
WINGS FC"))+(COUNTIFS(L6:N8,"=宇都宮
WINGS FC"))</f>
        <v>3</v>
      </c>
      <c r="AC18" s="88">
        <f>(COUNTIFS(L3,"=宇都宮
WINGS FC"))+(COUNTIFS(D6,"=宇都宮
WINGS FC"))+(COUNTIFS(L9:L44,"=宇都宮
WINGS FC"))</f>
        <v>1</v>
      </c>
      <c r="AD18" s="88">
        <f>COUNTIF(S3:T44,"=宇都宮WINGS")</f>
        <v>4</v>
      </c>
    </row>
    <row r="19" spans="1:30" ht="15" customHeight="1" x14ac:dyDescent="0.15">
      <c r="A19" s="61"/>
      <c r="B19" s="61"/>
      <c r="C19" s="15" t="s">
        <v>70</v>
      </c>
      <c r="D19" s="105"/>
      <c r="E19" s="3" t="s">
        <v>0</v>
      </c>
      <c r="F19" s="120"/>
      <c r="G19" s="118"/>
      <c r="H19" s="109"/>
      <c r="I19" s="122"/>
      <c r="J19" s="16" t="s">
        <v>0</v>
      </c>
      <c r="K19" s="118"/>
      <c r="L19" s="105"/>
      <c r="M19" s="16" t="s">
        <v>0</v>
      </c>
      <c r="N19" s="107"/>
      <c r="O19" s="105"/>
      <c r="P19" s="3" t="s">
        <v>0</v>
      </c>
      <c r="Q19" s="138"/>
      <c r="R19" s="61"/>
      <c r="S19" s="42" t="s">
        <v>145</v>
      </c>
      <c r="T19" s="43"/>
      <c r="U19" s="61"/>
      <c r="W19" s="75">
        <v>8</v>
      </c>
      <c r="X19" s="89" t="s">
        <v>89</v>
      </c>
      <c r="Y19" s="87">
        <f>(COUNTIFS(D3:D44,"=FCブラッドレス"))+(COUNTIFS(H3:I44,"=FCブラッドレス"))+(COUNTIFS(L3:L44,"=FCブラッドレス"))+(COUNTIFS(O3:O44,"=FCブラッドレス"))</f>
        <v>5</v>
      </c>
      <c r="Z19" s="88">
        <f>(COUNTIFS(F3:G44,"=FCブラッドレス"))+(COUNTIFS(K3:K44,"=FCブラッドレス"))+(COUNTIFS(N3:N44,"=FCブラッドレス"))+(COUNTIFS(Q3:Q44,"=FCブラッドレス"))</f>
        <v>5</v>
      </c>
      <c r="AA19" s="88">
        <f>COUNTIFS(D3:G44,"=FCブラッドレス")</f>
        <v>3</v>
      </c>
      <c r="AB19" s="88">
        <f>(COUNTIFS(O3:Q44,"=FCブラッドレス"))+(COUNTIFS(L6:N8,"=FCブラッドレス"))</f>
        <v>3</v>
      </c>
      <c r="AC19" s="88">
        <f>(COUNTIFS(L3,"=FCブラッドレス"))+(COUNTIFS(D6,"=FCブラッドレス"))+(COUNTIFS(L9:L44,"=FCブラッドレス"))</f>
        <v>1</v>
      </c>
      <c r="AD19" s="88">
        <f>COUNTIF(S3:T44,"=FCブラッドレス")</f>
        <v>4</v>
      </c>
    </row>
    <row r="20" spans="1:30" ht="15" customHeight="1" thickBot="1" x14ac:dyDescent="0.2">
      <c r="A20" s="61"/>
      <c r="B20" s="61"/>
      <c r="C20" s="17" t="s">
        <v>1</v>
      </c>
      <c r="D20" s="96" t="s">
        <v>150</v>
      </c>
      <c r="E20" s="97"/>
      <c r="F20" s="97" t="s">
        <v>230</v>
      </c>
      <c r="G20" s="102"/>
      <c r="H20" s="96" t="s">
        <v>229</v>
      </c>
      <c r="I20" s="97"/>
      <c r="J20" s="97"/>
      <c r="K20" s="20" t="s">
        <v>211</v>
      </c>
      <c r="L20" s="21" t="s">
        <v>148</v>
      </c>
      <c r="M20" s="18"/>
      <c r="N20" s="20" t="s">
        <v>25</v>
      </c>
      <c r="O20" s="21" t="s">
        <v>114</v>
      </c>
      <c r="P20" s="18"/>
      <c r="Q20" s="20" t="s">
        <v>100</v>
      </c>
      <c r="R20" s="61"/>
      <c r="S20" s="44" t="s">
        <v>144</v>
      </c>
      <c r="T20" s="45"/>
      <c r="U20" s="61"/>
      <c r="W20" s="75">
        <v>9</v>
      </c>
      <c r="X20" s="90" t="s">
        <v>90</v>
      </c>
      <c r="Y20" s="88">
        <f>(COUNTIFS(D3:D44,"=モノリスSC"))+(COUNTIFS(H3:I44,"=モノリスSC"))+(COUNTIFS(L3:L44,"=モノリスSC"))+(COUNTIFS(O3:O44,"=モノリスSC"))</f>
        <v>5</v>
      </c>
      <c r="Z20" s="88">
        <f>(COUNTIFS(F3:G44,"=モノリスSC"))+(COUNTIFS(K3:K44,"=モノリスSC"))+(COUNTIFS(N3:N44,"=モノリスSC"))+(COUNTIFS(Q3:Q44,"=モノリスSC"))</f>
        <v>5</v>
      </c>
      <c r="AA20" s="88">
        <f>COUNTIFS(D3:G44,"=モノリスSC")</f>
        <v>2</v>
      </c>
      <c r="AB20" s="88">
        <f>(COUNTIFS(O3:Q44,"=モノリスSC"))+(COUNTIFS(L6:N8,"=モノリスSC"))</f>
        <v>3</v>
      </c>
      <c r="AC20" s="88">
        <f>(COUNTIFS(L3,"=モノリスSC"))+(COUNTIFS(D6,"=モノリスSC"))+(COUNTIFS(L9:L44,"=モノリスSC"))</f>
        <v>1</v>
      </c>
      <c r="AD20" s="88">
        <f>COUNTIF(S3:T44,"=モノリスSC")</f>
        <v>4</v>
      </c>
    </row>
    <row r="21" spans="1:30" ht="15" customHeight="1" x14ac:dyDescent="0.15">
      <c r="A21" s="61"/>
      <c r="B21" s="61"/>
      <c r="C21" s="13" t="s">
        <v>241</v>
      </c>
      <c r="D21" s="108" t="s">
        <v>126</v>
      </c>
      <c r="E21" s="14"/>
      <c r="F21" s="119" t="s">
        <v>108</v>
      </c>
      <c r="G21" s="137"/>
      <c r="H21" s="103" t="s">
        <v>24</v>
      </c>
      <c r="I21" s="119"/>
      <c r="J21" s="14"/>
      <c r="K21" s="115" t="s">
        <v>91</v>
      </c>
      <c r="L21" s="108" t="s">
        <v>105</v>
      </c>
      <c r="M21" s="14"/>
      <c r="N21" s="137" t="s">
        <v>171</v>
      </c>
      <c r="O21" s="113" t="s">
        <v>89</v>
      </c>
      <c r="P21" s="14"/>
      <c r="Q21" s="159" t="s">
        <v>88</v>
      </c>
      <c r="R21" s="3"/>
      <c r="S21" s="40" t="s">
        <v>137</v>
      </c>
      <c r="T21" s="41"/>
      <c r="U21" s="61"/>
      <c r="W21" s="75">
        <v>10</v>
      </c>
      <c r="X21" s="90" t="s">
        <v>58</v>
      </c>
      <c r="Y21" s="88">
        <f>(COUNTIFS(D3:D44,"=FC宇都宮
駐屯地"))+(COUNTIFS(H3:I44,"=FC宇都宮
駐屯地"))+(COUNTIFS(L3:L44,"=FC宇都宮
駐屯地"))+(COUNTIFS(O3:O44,"=FC宇都宮
駐屯地"))</f>
        <v>5</v>
      </c>
      <c r="Z21" s="88">
        <f>(COUNTIFS(F3:G44,"=FC宇都宮
駐屯地"))+(COUNTIFS(K3:K44,"=FC宇都宮
駐屯地"))+(COUNTIFS(N3:N44,"=FC宇都宮
駐屯地"))+(COUNTIFS(Q3:Q44,"=FC宇都宮
駐屯地"))</f>
        <v>5</v>
      </c>
      <c r="AA21" s="88">
        <f>COUNTIFS(D3:G44,"=FC宇都宮
駐屯地")</f>
        <v>3</v>
      </c>
      <c r="AB21" s="88">
        <f>(COUNTIFS(O3:Q44,"=FC宇都宮
駐屯地"))+(COUNTIFS(L6:N8,"=FC宇都宮
駐屯地"))</f>
        <v>3</v>
      </c>
      <c r="AC21" s="88">
        <f>(COUNTIFS(L3,"=FC宇都宮
駐屯地"))+(COUNTIFS(D6,"=FC宇都宮
駐屯地"))+(COUNTIFS(L9:L44,"=FC宇都宮
駐屯地"))</f>
        <v>1</v>
      </c>
      <c r="AD21" s="88">
        <f>COUNTIF(S3:T44,"=宇都宮駐屯地")</f>
        <v>4</v>
      </c>
    </row>
    <row r="22" spans="1:30" ht="15" customHeight="1" x14ac:dyDescent="0.15">
      <c r="A22" s="61"/>
      <c r="B22" s="61"/>
      <c r="C22" s="15" t="s">
        <v>71</v>
      </c>
      <c r="D22" s="105"/>
      <c r="E22" s="3" t="s">
        <v>0</v>
      </c>
      <c r="F22" s="120"/>
      <c r="G22" s="118"/>
      <c r="H22" s="104"/>
      <c r="I22" s="120"/>
      <c r="J22" s="16" t="s">
        <v>0</v>
      </c>
      <c r="K22" s="118"/>
      <c r="L22" s="105"/>
      <c r="M22" s="16" t="s">
        <v>0</v>
      </c>
      <c r="N22" s="138"/>
      <c r="O22" s="114"/>
      <c r="P22" s="3" t="s">
        <v>0</v>
      </c>
      <c r="Q22" s="151"/>
      <c r="R22" s="61"/>
      <c r="S22" s="42" t="s">
        <v>33</v>
      </c>
      <c r="T22" s="43"/>
      <c r="U22" s="61"/>
      <c r="W22" s="75">
        <v>11</v>
      </c>
      <c r="X22" s="90" t="s">
        <v>60</v>
      </c>
      <c r="Y22" s="88">
        <f>(COUNTIFS(D3:D44,"=瑞穂野FC"))+(COUNTIFS(H3:I44,"=瑞穂野FC"))+(COUNTIFS(L3:L44,"=瑞穂野FC"))+(COUNTIFS(O3:O44,"=瑞穂野FC"))</f>
        <v>5</v>
      </c>
      <c r="Z22" s="88">
        <f>(COUNTIFS(F3:G44,"=瑞穂野FC"))+(COUNTIFS(K3:K44,"=瑞穂野FC"))+(COUNTIFS(N3:N44,"=瑞穂野FC"))+(COUNTIFS(Q3:Q44,"=瑞穂野FC"))</f>
        <v>5</v>
      </c>
      <c r="AA22" s="88">
        <f>COUNTIFS(D3:G44,"=瑞穂野FC")</f>
        <v>2</v>
      </c>
      <c r="AB22" s="88">
        <f>(COUNTIFS(O3:Q44,"=瑞穂野FC"))+(COUNTIFS(L6:N8,"=瑞穂野FC"))</f>
        <v>3</v>
      </c>
      <c r="AC22" s="88">
        <f>(COUNTIFS(L3,"=瑞穂野FC"))+(COUNTIFS(D6,"=瑞穂野FC"))+(COUNTIFS(L9:L44,"=瑞穂野FC"))</f>
        <v>1</v>
      </c>
      <c r="AD22" s="88">
        <f>COUNTIF(S3:T44,"=瑞穂野FC")</f>
        <v>4</v>
      </c>
    </row>
    <row r="23" spans="1:30" ht="15" customHeight="1" thickBot="1" x14ac:dyDescent="0.2">
      <c r="A23" s="61"/>
      <c r="B23" s="61"/>
      <c r="C23" s="17" t="s">
        <v>1</v>
      </c>
      <c r="D23" s="21" t="s">
        <v>167</v>
      </c>
      <c r="E23" s="18"/>
      <c r="F23" s="97" t="s">
        <v>183</v>
      </c>
      <c r="G23" s="102"/>
      <c r="H23" s="96" t="s">
        <v>130</v>
      </c>
      <c r="I23" s="97"/>
      <c r="J23" s="18"/>
      <c r="K23" s="20" t="s">
        <v>170</v>
      </c>
      <c r="L23" s="96" t="s">
        <v>172</v>
      </c>
      <c r="M23" s="97"/>
      <c r="N23" s="20" t="s">
        <v>173</v>
      </c>
      <c r="O23" s="21" t="s">
        <v>163</v>
      </c>
      <c r="P23" s="24"/>
      <c r="Q23" s="20" t="s">
        <v>149</v>
      </c>
      <c r="R23" s="61"/>
      <c r="S23" s="44" t="s">
        <v>97</v>
      </c>
      <c r="T23" s="45"/>
      <c r="U23" s="61"/>
    </row>
    <row r="24" spans="1:30" ht="15" customHeight="1" x14ac:dyDescent="0.15">
      <c r="A24" s="61"/>
      <c r="B24" s="61"/>
      <c r="C24" s="13" t="s">
        <v>242</v>
      </c>
      <c r="D24" s="108" t="s">
        <v>88</v>
      </c>
      <c r="E24" s="14"/>
      <c r="F24" s="121" t="s">
        <v>111</v>
      </c>
      <c r="G24" s="115"/>
      <c r="H24" s="103" t="s">
        <v>91</v>
      </c>
      <c r="I24" s="119"/>
      <c r="J24" s="14"/>
      <c r="K24" s="150" t="s">
        <v>35</v>
      </c>
      <c r="L24" s="108" t="s">
        <v>27</v>
      </c>
      <c r="M24" s="14"/>
      <c r="N24" s="150" t="s">
        <v>89</v>
      </c>
      <c r="O24" s="108" t="s">
        <v>222</v>
      </c>
      <c r="P24" s="14"/>
      <c r="Q24" s="115" t="s">
        <v>105</v>
      </c>
      <c r="R24" s="3"/>
      <c r="S24" s="40" t="s">
        <v>174</v>
      </c>
      <c r="T24" s="41"/>
      <c r="U24" s="61"/>
    </row>
    <row r="25" spans="1:30" ht="15" customHeight="1" x14ac:dyDescent="0.15">
      <c r="A25" s="61"/>
      <c r="B25" s="61"/>
      <c r="C25" s="15" t="s">
        <v>72</v>
      </c>
      <c r="D25" s="109"/>
      <c r="E25" s="3" t="s">
        <v>0</v>
      </c>
      <c r="F25" s="122"/>
      <c r="G25" s="116"/>
      <c r="H25" s="104"/>
      <c r="I25" s="120"/>
      <c r="J25" s="16" t="s">
        <v>225</v>
      </c>
      <c r="K25" s="151"/>
      <c r="L25" s="109"/>
      <c r="M25" s="16" t="s">
        <v>0</v>
      </c>
      <c r="N25" s="152"/>
      <c r="O25" s="109"/>
      <c r="P25" s="16" t="s">
        <v>0</v>
      </c>
      <c r="Q25" s="116"/>
      <c r="R25" s="61"/>
      <c r="S25" s="42" t="s">
        <v>175</v>
      </c>
      <c r="T25" s="43"/>
      <c r="U25" s="61"/>
    </row>
    <row r="26" spans="1:30" ht="15" customHeight="1" thickBot="1" x14ac:dyDescent="0.2">
      <c r="A26" s="61"/>
      <c r="B26" s="61"/>
      <c r="C26" s="17" t="s">
        <v>1</v>
      </c>
      <c r="D26" s="21" t="s">
        <v>112</v>
      </c>
      <c r="E26" s="18"/>
      <c r="F26" s="97" t="s">
        <v>178</v>
      </c>
      <c r="G26" s="102"/>
      <c r="H26" s="96" t="s">
        <v>168</v>
      </c>
      <c r="I26" s="97"/>
      <c r="J26" s="97"/>
      <c r="K26" s="49" t="s">
        <v>177</v>
      </c>
      <c r="L26" s="21" t="s">
        <v>152</v>
      </c>
      <c r="M26" s="18"/>
      <c r="N26" s="20" t="s">
        <v>180</v>
      </c>
      <c r="O26" s="21" t="s">
        <v>179</v>
      </c>
      <c r="P26" s="18"/>
      <c r="Q26" s="20" t="s">
        <v>158</v>
      </c>
      <c r="R26" s="61"/>
      <c r="S26" s="44" t="s">
        <v>176</v>
      </c>
      <c r="T26" s="45"/>
      <c r="U26" s="61"/>
    </row>
    <row r="27" spans="1:30" ht="15" customHeight="1" x14ac:dyDescent="0.15">
      <c r="A27" s="61"/>
      <c r="B27" s="61"/>
      <c r="C27" s="51" t="s">
        <v>243</v>
      </c>
      <c r="D27" s="103" t="s">
        <v>208</v>
      </c>
      <c r="E27" s="14"/>
      <c r="F27" s="121" t="s">
        <v>27</v>
      </c>
      <c r="G27" s="115"/>
      <c r="H27" s="103" t="s">
        <v>142</v>
      </c>
      <c r="I27" s="119"/>
      <c r="J27" s="14"/>
      <c r="K27" s="115" t="s">
        <v>105</v>
      </c>
      <c r="L27" s="103" t="s">
        <v>223</v>
      </c>
      <c r="M27" s="14"/>
      <c r="N27" s="115" t="s">
        <v>38</v>
      </c>
      <c r="O27" s="103" t="s">
        <v>127</v>
      </c>
      <c r="P27" s="14"/>
      <c r="Q27" s="137" t="s">
        <v>221</v>
      </c>
      <c r="R27" s="3"/>
      <c r="S27" s="40" t="s">
        <v>207</v>
      </c>
      <c r="T27" s="41"/>
      <c r="U27" s="61"/>
    </row>
    <row r="28" spans="1:30" ht="15" customHeight="1" x14ac:dyDescent="0.15">
      <c r="A28" s="61"/>
      <c r="B28" s="61"/>
      <c r="C28" s="52" t="s">
        <v>73</v>
      </c>
      <c r="D28" s="104"/>
      <c r="E28" s="3" t="s">
        <v>0</v>
      </c>
      <c r="F28" s="122"/>
      <c r="G28" s="116"/>
      <c r="H28" s="104"/>
      <c r="I28" s="120"/>
      <c r="J28" s="16" t="s">
        <v>0</v>
      </c>
      <c r="K28" s="138"/>
      <c r="L28" s="105"/>
      <c r="M28" s="16" t="s">
        <v>0</v>
      </c>
      <c r="N28" s="116"/>
      <c r="O28" s="105"/>
      <c r="P28" s="3" t="s">
        <v>0</v>
      </c>
      <c r="Q28" s="138"/>
      <c r="R28" s="61"/>
      <c r="S28" s="42" t="s">
        <v>181</v>
      </c>
      <c r="T28" s="43"/>
      <c r="U28" s="61"/>
    </row>
    <row r="29" spans="1:30" ht="15" customHeight="1" thickBot="1" x14ac:dyDescent="0.2">
      <c r="A29" s="61"/>
      <c r="B29" s="61"/>
      <c r="C29" s="53" t="s">
        <v>1</v>
      </c>
      <c r="D29" s="96" t="s">
        <v>182</v>
      </c>
      <c r="E29" s="97"/>
      <c r="F29" s="97" t="s">
        <v>106</v>
      </c>
      <c r="G29" s="102"/>
      <c r="H29" s="96" t="s">
        <v>112</v>
      </c>
      <c r="I29" s="97"/>
      <c r="J29" s="22"/>
      <c r="K29" s="20" t="s">
        <v>25</v>
      </c>
      <c r="L29" s="21" t="s">
        <v>114</v>
      </c>
      <c r="M29" s="22"/>
      <c r="N29" s="20" t="s">
        <v>28</v>
      </c>
      <c r="O29" s="96" t="s">
        <v>151</v>
      </c>
      <c r="P29" s="97"/>
      <c r="Q29" s="57" t="s">
        <v>101</v>
      </c>
      <c r="R29" s="61"/>
      <c r="S29" s="50" t="s">
        <v>136</v>
      </c>
      <c r="T29" s="45"/>
      <c r="U29" s="61"/>
    </row>
    <row r="30" spans="1:30" ht="15" customHeight="1" x14ac:dyDescent="0.15">
      <c r="A30" s="61"/>
      <c r="B30" s="61"/>
      <c r="C30" s="13" t="s">
        <v>244</v>
      </c>
      <c r="D30" s="103" t="s">
        <v>35</v>
      </c>
      <c r="E30" s="74"/>
      <c r="F30" s="121" t="s">
        <v>120</v>
      </c>
      <c r="G30" s="137"/>
      <c r="H30" s="103" t="s">
        <v>108</v>
      </c>
      <c r="I30" s="119"/>
      <c r="J30" s="74"/>
      <c r="K30" s="150" t="s">
        <v>27</v>
      </c>
      <c r="L30" s="103" t="s">
        <v>93</v>
      </c>
      <c r="M30" s="74"/>
      <c r="N30" s="115" t="s">
        <v>155</v>
      </c>
      <c r="O30" s="108" t="s">
        <v>249</v>
      </c>
      <c r="P30" s="74"/>
      <c r="Q30" s="115" t="s">
        <v>105</v>
      </c>
      <c r="R30" s="61"/>
      <c r="S30" s="40" t="s">
        <v>133</v>
      </c>
      <c r="T30" s="41"/>
      <c r="U30" s="61"/>
    </row>
    <row r="31" spans="1:30" ht="15" customHeight="1" x14ac:dyDescent="0.15">
      <c r="A31" s="61"/>
      <c r="B31" s="61"/>
      <c r="C31" s="15" t="s">
        <v>245</v>
      </c>
      <c r="D31" s="105"/>
      <c r="E31" s="3" t="s">
        <v>0</v>
      </c>
      <c r="F31" s="120"/>
      <c r="G31" s="118"/>
      <c r="H31" s="104"/>
      <c r="I31" s="120"/>
      <c r="J31" s="73" t="s">
        <v>0</v>
      </c>
      <c r="K31" s="152"/>
      <c r="L31" s="105"/>
      <c r="M31" s="73" t="s">
        <v>0</v>
      </c>
      <c r="N31" s="116"/>
      <c r="O31" s="105"/>
      <c r="P31" s="3" t="s">
        <v>0</v>
      </c>
      <c r="Q31" s="116"/>
      <c r="R31" s="61"/>
      <c r="S31" s="76" t="s">
        <v>89</v>
      </c>
      <c r="T31" s="43"/>
      <c r="U31" s="61"/>
    </row>
    <row r="32" spans="1:30" ht="15" customHeight="1" thickBot="1" x14ac:dyDescent="0.2">
      <c r="A32" s="61"/>
      <c r="B32" s="61"/>
      <c r="C32" s="17" t="s">
        <v>1</v>
      </c>
      <c r="D32" s="71" t="s">
        <v>206</v>
      </c>
      <c r="E32" s="22"/>
      <c r="F32" s="97" t="s">
        <v>226</v>
      </c>
      <c r="G32" s="102"/>
      <c r="H32" s="96" t="s">
        <v>125</v>
      </c>
      <c r="I32" s="97"/>
      <c r="J32" s="97"/>
      <c r="K32" s="72" t="s">
        <v>28</v>
      </c>
      <c r="L32" s="71" t="s">
        <v>112</v>
      </c>
      <c r="M32" s="22"/>
      <c r="N32" s="72" t="s">
        <v>256</v>
      </c>
      <c r="O32" s="71" t="s">
        <v>148</v>
      </c>
      <c r="P32" s="22"/>
      <c r="Q32" s="72" t="s">
        <v>129</v>
      </c>
      <c r="R32" s="61"/>
      <c r="S32" s="44" t="s">
        <v>111</v>
      </c>
      <c r="T32" s="45"/>
      <c r="U32" s="61"/>
    </row>
    <row r="33" spans="1:21" ht="15" customHeight="1" x14ac:dyDescent="0.15">
      <c r="A33" s="61"/>
      <c r="B33" s="61"/>
      <c r="C33" s="13" t="s">
        <v>74</v>
      </c>
      <c r="D33" s="154" t="s">
        <v>89</v>
      </c>
      <c r="E33" s="54"/>
      <c r="F33" s="123" t="s">
        <v>98</v>
      </c>
      <c r="G33" s="117"/>
      <c r="H33" s="126" t="s">
        <v>126</v>
      </c>
      <c r="I33" s="123"/>
      <c r="J33" s="54"/>
      <c r="K33" s="106" t="s">
        <v>215</v>
      </c>
      <c r="L33" s="160" t="s">
        <v>159</v>
      </c>
      <c r="M33" s="54"/>
      <c r="N33" s="106" t="s">
        <v>138</v>
      </c>
      <c r="O33" s="126" t="s">
        <v>88</v>
      </c>
      <c r="P33" s="54"/>
      <c r="Q33" s="117" t="s">
        <v>35</v>
      </c>
      <c r="R33" s="3"/>
      <c r="S33" s="40" t="s">
        <v>145</v>
      </c>
      <c r="T33" s="41"/>
      <c r="U33" s="61"/>
    </row>
    <row r="34" spans="1:21" ht="15" customHeight="1" x14ac:dyDescent="0.15">
      <c r="A34" s="61"/>
      <c r="B34" s="61"/>
      <c r="C34" s="15" t="s">
        <v>75</v>
      </c>
      <c r="D34" s="155"/>
      <c r="E34" s="55" t="s">
        <v>0</v>
      </c>
      <c r="F34" s="124"/>
      <c r="G34" s="125"/>
      <c r="H34" s="127"/>
      <c r="I34" s="124"/>
      <c r="J34" s="56" t="s">
        <v>0</v>
      </c>
      <c r="K34" s="107"/>
      <c r="L34" s="156"/>
      <c r="M34" s="56" t="s">
        <v>0</v>
      </c>
      <c r="N34" s="130"/>
      <c r="O34" s="158"/>
      <c r="P34" s="56" t="s">
        <v>0</v>
      </c>
      <c r="Q34" s="107"/>
      <c r="R34" s="61"/>
      <c r="S34" s="42" t="s">
        <v>184</v>
      </c>
      <c r="T34" s="43"/>
      <c r="U34" s="61"/>
    </row>
    <row r="35" spans="1:21" ht="15" customHeight="1" thickBot="1" x14ac:dyDescent="0.2">
      <c r="A35" s="61"/>
      <c r="B35" s="61"/>
      <c r="C35" s="17" t="s">
        <v>1</v>
      </c>
      <c r="D35" s="100" t="s">
        <v>152</v>
      </c>
      <c r="E35" s="101"/>
      <c r="F35" s="95" t="s">
        <v>216</v>
      </c>
      <c r="G35" s="157"/>
      <c r="H35" s="94" t="s">
        <v>254</v>
      </c>
      <c r="I35" s="95"/>
      <c r="J35" s="95"/>
      <c r="K35" s="57" t="s">
        <v>170</v>
      </c>
      <c r="L35" s="100" t="s">
        <v>187</v>
      </c>
      <c r="M35" s="101"/>
      <c r="N35" s="57" t="s">
        <v>214</v>
      </c>
      <c r="O35" s="58" t="s">
        <v>26</v>
      </c>
      <c r="P35" s="59"/>
      <c r="Q35" s="57" t="s">
        <v>28</v>
      </c>
      <c r="R35" s="61"/>
      <c r="S35" s="44" t="s">
        <v>122</v>
      </c>
      <c r="T35" s="45"/>
      <c r="U35" s="61"/>
    </row>
    <row r="36" spans="1:21" ht="15" customHeight="1" x14ac:dyDescent="0.15">
      <c r="A36" s="61"/>
      <c r="B36" s="61"/>
      <c r="C36" s="13" t="s">
        <v>76</v>
      </c>
      <c r="D36" s="103" t="s">
        <v>38</v>
      </c>
      <c r="E36" s="14"/>
      <c r="F36" s="121" t="s">
        <v>104</v>
      </c>
      <c r="G36" s="115"/>
      <c r="H36" s="108" t="s">
        <v>105</v>
      </c>
      <c r="I36" s="119"/>
      <c r="J36" s="14"/>
      <c r="K36" s="137" t="s">
        <v>193</v>
      </c>
      <c r="L36" s="103" t="s">
        <v>91</v>
      </c>
      <c r="M36" s="14"/>
      <c r="N36" s="115" t="s">
        <v>197</v>
      </c>
      <c r="O36" s="103" t="s">
        <v>111</v>
      </c>
      <c r="P36" s="14"/>
      <c r="Q36" s="137" t="s">
        <v>24</v>
      </c>
      <c r="R36" s="3"/>
      <c r="S36" s="40" t="s">
        <v>189</v>
      </c>
      <c r="T36" s="41"/>
      <c r="U36" s="61"/>
    </row>
    <row r="37" spans="1:21" ht="15" customHeight="1" x14ac:dyDescent="0.15">
      <c r="A37" s="61"/>
      <c r="B37" s="61"/>
      <c r="C37" s="15" t="s">
        <v>77</v>
      </c>
      <c r="D37" s="105"/>
      <c r="E37" s="3" t="s">
        <v>0</v>
      </c>
      <c r="F37" s="122"/>
      <c r="G37" s="116"/>
      <c r="H37" s="104"/>
      <c r="I37" s="120"/>
      <c r="J37" s="16" t="s">
        <v>0</v>
      </c>
      <c r="K37" s="138"/>
      <c r="L37" s="105"/>
      <c r="M37" s="16" t="s">
        <v>0</v>
      </c>
      <c r="N37" s="138"/>
      <c r="O37" s="105"/>
      <c r="P37" s="16" t="s">
        <v>0</v>
      </c>
      <c r="Q37" s="138"/>
      <c r="R37" s="61"/>
      <c r="S37" s="42" t="s">
        <v>191</v>
      </c>
      <c r="T37" s="43"/>
      <c r="U37" s="61"/>
    </row>
    <row r="38" spans="1:21" ht="15" customHeight="1" thickBot="1" x14ac:dyDescent="0.2">
      <c r="A38" s="61"/>
      <c r="B38" s="61"/>
      <c r="C38" s="17" t="s">
        <v>1</v>
      </c>
      <c r="D38" s="21" t="s">
        <v>195</v>
      </c>
      <c r="E38" s="18"/>
      <c r="F38" s="97" t="s">
        <v>194</v>
      </c>
      <c r="G38" s="102"/>
      <c r="H38" s="96" t="s">
        <v>128</v>
      </c>
      <c r="I38" s="97"/>
      <c r="J38" s="97"/>
      <c r="K38" s="20" t="s">
        <v>212</v>
      </c>
      <c r="L38" s="21" t="s">
        <v>192</v>
      </c>
      <c r="M38" s="18"/>
      <c r="N38" s="20" t="s">
        <v>205</v>
      </c>
      <c r="O38" s="21" t="s">
        <v>112</v>
      </c>
      <c r="P38" s="18"/>
      <c r="Q38" s="20" t="s">
        <v>217</v>
      </c>
      <c r="R38" s="61"/>
      <c r="S38" s="44" t="s">
        <v>181</v>
      </c>
      <c r="T38" s="45"/>
      <c r="U38" s="61"/>
    </row>
    <row r="39" spans="1:21" ht="15" customHeight="1" x14ac:dyDescent="0.15">
      <c r="A39" s="61"/>
      <c r="B39" s="61"/>
      <c r="C39" s="13" t="s">
        <v>78</v>
      </c>
      <c r="D39" s="103" t="s">
        <v>38</v>
      </c>
      <c r="E39" s="14"/>
      <c r="F39" s="123" t="s">
        <v>127</v>
      </c>
      <c r="G39" s="117"/>
      <c r="H39" s="103" t="s">
        <v>202</v>
      </c>
      <c r="I39" s="119"/>
      <c r="J39" s="14"/>
      <c r="K39" s="115" t="s">
        <v>147</v>
      </c>
      <c r="L39" s="113" t="s">
        <v>24</v>
      </c>
      <c r="M39" s="14"/>
      <c r="N39" s="115" t="s">
        <v>83</v>
      </c>
      <c r="O39" s="113" t="s">
        <v>89</v>
      </c>
      <c r="P39" s="14"/>
      <c r="Q39" s="117" t="s">
        <v>35</v>
      </c>
      <c r="R39" s="61"/>
      <c r="S39" s="40" t="s">
        <v>145</v>
      </c>
      <c r="T39" s="41"/>
      <c r="U39" s="61"/>
    </row>
    <row r="40" spans="1:21" ht="15" customHeight="1" x14ac:dyDescent="0.15">
      <c r="A40" s="61"/>
      <c r="B40" s="61"/>
      <c r="C40" s="15" t="s">
        <v>79</v>
      </c>
      <c r="D40" s="105"/>
      <c r="E40" s="3" t="s">
        <v>0</v>
      </c>
      <c r="F40" s="124"/>
      <c r="G40" s="125"/>
      <c r="H40" s="104"/>
      <c r="I40" s="120"/>
      <c r="J40" s="16" t="s">
        <v>0</v>
      </c>
      <c r="K40" s="138"/>
      <c r="L40" s="114"/>
      <c r="M40" s="16" t="s">
        <v>0</v>
      </c>
      <c r="N40" s="116"/>
      <c r="O40" s="114"/>
      <c r="P40" s="16" t="s">
        <v>0</v>
      </c>
      <c r="Q40" s="107"/>
      <c r="R40" s="61"/>
      <c r="S40" s="42" t="s">
        <v>200</v>
      </c>
      <c r="T40" s="43"/>
      <c r="U40" s="61"/>
    </row>
    <row r="41" spans="1:21" ht="15" customHeight="1" thickBot="1" x14ac:dyDescent="0.2">
      <c r="A41" s="61"/>
      <c r="B41" s="61"/>
      <c r="C41" s="17" t="s">
        <v>1</v>
      </c>
      <c r="D41" s="21" t="s">
        <v>203</v>
      </c>
      <c r="E41" s="18"/>
      <c r="F41" s="99" t="s">
        <v>204</v>
      </c>
      <c r="G41" s="144"/>
      <c r="H41" s="96" t="s">
        <v>209</v>
      </c>
      <c r="I41" s="97"/>
      <c r="J41" s="97"/>
      <c r="K41" s="20" t="s">
        <v>194</v>
      </c>
      <c r="L41" s="96" t="s">
        <v>218</v>
      </c>
      <c r="M41" s="97"/>
      <c r="N41" s="20" t="s">
        <v>107</v>
      </c>
      <c r="O41" s="21" t="s">
        <v>29</v>
      </c>
      <c r="P41" s="18"/>
      <c r="Q41" s="20" t="s">
        <v>131</v>
      </c>
      <c r="R41" s="61"/>
      <c r="S41" s="44" t="s">
        <v>123</v>
      </c>
      <c r="T41" s="45"/>
      <c r="U41" s="61"/>
    </row>
    <row r="42" spans="1:21" ht="15" customHeight="1" x14ac:dyDescent="0.15">
      <c r="A42" s="61"/>
      <c r="B42" s="61"/>
      <c r="C42" s="13" t="s">
        <v>80</v>
      </c>
      <c r="D42" s="108" t="s">
        <v>89</v>
      </c>
      <c r="E42" s="74"/>
      <c r="F42" s="121" t="s">
        <v>252</v>
      </c>
      <c r="G42" s="115"/>
      <c r="H42" s="103" t="s">
        <v>35</v>
      </c>
      <c r="I42" s="119"/>
      <c r="J42" s="74"/>
      <c r="K42" s="137" t="s">
        <v>224</v>
      </c>
      <c r="L42" s="108" t="s">
        <v>250</v>
      </c>
      <c r="M42" s="83"/>
      <c r="N42" s="115" t="s">
        <v>251</v>
      </c>
      <c r="O42" s="103" t="s">
        <v>210</v>
      </c>
      <c r="P42" s="74"/>
      <c r="Q42" s="115" t="s">
        <v>197</v>
      </c>
      <c r="R42" s="3"/>
      <c r="S42" s="40" t="s">
        <v>98</v>
      </c>
      <c r="T42" s="41"/>
      <c r="U42" s="61"/>
    </row>
    <row r="43" spans="1:21" ht="15" customHeight="1" x14ac:dyDescent="0.15">
      <c r="A43" s="61"/>
      <c r="B43" s="61"/>
      <c r="C43" s="15" t="s">
        <v>81</v>
      </c>
      <c r="D43" s="109"/>
      <c r="E43" s="3" t="s">
        <v>0</v>
      </c>
      <c r="F43" s="122"/>
      <c r="G43" s="116"/>
      <c r="H43" s="104"/>
      <c r="I43" s="120"/>
      <c r="J43" s="73" t="s">
        <v>0</v>
      </c>
      <c r="K43" s="138"/>
      <c r="L43" s="104"/>
      <c r="M43" s="73" t="s">
        <v>232</v>
      </c>
      <c r="N43" s="118"/>
      <c r="O43" s="105"/>
      <c r="P43" s="73" t="s">
        <v>0</v>
      </c>
      <c r="Q43" s="138"/>
      <c r="R43" s="61"/>
      <c r="S43" s="42" t="s">
        <v>175</v>
      </c>
      <c r="T43" s="43"/>
      <c r="U43" s="61"/>
    </row>
    <row r="44" spans="1:21" ht="15" customHeight="1" thickBot="1" x14ac:dyDescent="0.2">
      <c r="A44" s="61"/>
      <c r="B44" s="61"/>
      <c r="C44" s="17" t="s">
        <v>1</v>
      </c>
      <c r="D44" s="96" t="s">
        <v>125</v>
      </c>
      <c r="E44" s="97"/>
      <c r="F44" s="97" t="s">
        <v>101</v>
      </c>
      <c r="G44" s="102"/>
      <c r="H44" s="172" t="s">
        <v>255</v>
      </c>
      <c r="I44" s="175"/>
      <c r="J44" s="175"/>
      <c r="K44" s="72" t="s">
        <v>106</v>
      </c>
      <c r="L44" s="84" t="s">
        <v>233</v>
      </c>
      <c r="M44" s="24"/>
      <c r="N44" s="85" t="s">
        <v>217</v>
      </c>
      <c r="O44" s="96" t="s">
        <v>150</v>
      </c>
      <c r="P44" s="97"/>
      <c r="Q44" s="72" t="s">
        <v>253</v>
      </c>
      <c r="R44" s="61"/>
      <c r="S44" s="50" t="s">
        <v>237</v>
      </c>
      <c r="T44" s="45"/>
      <c r="U44" s="61"/>
    </row>
    <row r="45" spans="1:21" ht="15" customHeight="1" x14ac:dyDescent="0.15">
      <c r="A45" s="61"/>
      <c r="B45" s="61"/>
      <c r="C45" s="3"/>
      <c r="D45" s="68"/>
      <c r="E45" s="69"/>
      <c r="F45" s="68"/>
      <c r="G45" s="68"/>
      <c r="H45" s="68"/>
      <c r="I45" s="68"/>
      <c r="J45" s="69"/>
      <c r="K45" s="68"/>
      <c r="L45" s="68"/>
      <c r="M45" s="69"/>
      <c r="N45" s="68"/>
      <c r="O45" s="68"/>
      <c r="P45" s="69"/>
      <c r="Q45" s="68"/>
      <c r="R45" s="61"/>
      <c r="S45" s="67"/>
      <c r="T45" s="70"/>
      <c r="U45" s="61"/>
    </row>
    <row r="46" spans="1:21" ht="15" customHeight="1" x14ac:dyDescent="0.15">
      <c r="C46" s="1"/>
      <c r="D46" s="7" t="s">
        <v>18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S46" s="46"/>
      <c r="T46" s="5"/>
    </row>
    <row r="47" spans="1:21" ht="15" customHeight="1" x14ac:dyDescent="0.15">
      <c r="D47" s="8" t="s">
        <v>2</v>
      </c>
      <c r="S47" s="46"/>
      <c r="T47" s="5"/>
    </row>
    <row r="48" spans="1:21" ht="15.75" customHeight="1" x14ac:dyDescent="0.15">
      <c r="C48" s="148"/>
      <c r="D48" s="110" t="s">
        <v>3</v>
      </c>
      <c r="E48" s="110"/>
      <c r="F48" s="110" t="s">
        <v>4</v>
      </c>
      <c r="G48" s="110"/>
      <c r="H48" s="110"/>
      <c r="I48" s="110"/>
      <c r="K48" s="2" t="s">
        <v>5</v>
      </c>
      <c r="L48" s="176" t="s">
        <v>21</v>
      </c>
      <c r="M48" s="177"/>
      <c r="N48" s="177"/>
      <c r="O48" s="177"/>
      <c r="P48" s="177"/>
      <c r="Q48" s="178"/>
      <c r="S48" s="46"/>
      <c r="T48" s="5"/>
    </row>
    <row r="49" spans="3:20" ht="15.75" customHeight="1" x14ac:dyDescent="0.15">
      <c r="C49" s="149"/>
      <c r="D49" s="110"/>
      <c r="E49" s="110"/>
      <c r="F49" s="110" t="s">
        <v>30</v>
      </c>
      <c r="G49" s="110"/>
      <c r="H49" s="110" t="s">
        <v>31</v>
      </c>
      <c r="I49" s="110"/>
      <c r="K49" s="2" t="s">
        <v>6</v>
      </c>
      <c r="L49" s="166" t="s">
        <v>7</v>
      </c>
      <c r="M49" s="167"/>
      <c r="N49" s="167"/>
      <c r="O49" s="167"/>
      <c r="P49" s="167"/>
      <c r="Q49" s="168"/>
      <c r="S49" s="46"/>
      <c r="T49" s="5"/>
    </row>
    <row r="50" spans="3:20" ht="15.75" customHeight="1" x14ac:dyDescent="0.15">
      <c r="C50" s="9">
        <v>1</v>
      </c>
      <c r="D50" s="153" t="s">
        <v>95</v>
      </c>
      <c r="E50" s="147"/>
      <c r="F50" s="29" t="s">
        <v>42</v>
      </c>
      <c r="G50" s="29" t="s">
        <v>40</v>
      </c>
      <c r="H50" s="25" t="s">
        <v>55</v>
      </c>
      <c r="I50" s="38" t="s">
        <v>49</v>
      </c>
      <c r="K50" s="2" t="s">
        <v>8</v>
      </c>
      <c r="L50" s="166" t="s">
        <v>22</v>
      </c>
      <c r="M50" s="167"/>
      <c r="N50" s="167"/>
      <c r="O50" s="167"/>
      <c r="P50" s="167"/>
      <c r="Q50" s="168"/>
      <c r="S50" s="46"/>
      <c r="T50" s="5"/>
    </row>
    <row r="51" spans="3:20" ht="15.75" customHeight="1" x14ac:dyDescent="0.15">
      <c r="C51" s="9">
        <v>2</v>
      </c>
      <c r="D51" s="147" t="s">
        <v>102</v>
      </c>
      <c r="E51" s="147"/>
      <c r="F51" s="27" t="s">
        <v>43</v>
      </c>
      <c r="G51" s="23" t="s">
        <v>41</v>
      </c>
      <c r="H51" s="25" t="s">
        <v>55</v>
      </c>
      <c r="I51" s="38" t="s">
        <v>49</v>
      </c>
      <c r="K51" s="2" t="s">
        <v>9</v>
      </c>
      <c r="L51" s="166" t="s">
        <v>23</v>
      </c>
      <c r="M51" s="167"/>
      <c r="N51" s="167"/>
      <c r="O51" s="167"/>
      <c r="P51" s="167"/>
      <c r="Q51" s="168"/>
      <c r="S51" s="46"/>
      <c r="T51" s="5"/>
    </row>
    <row r="52" spans="3:20" ht="15.75" customHeight="1" x14ac:dyDescent="0.15">
      <c r="C52" s="9">
        <v>3</v>
      </c>
      <c r="D52" s="147" t="s">
        <v>37</v>
      </c>
      <c r="E52" s="147"/>
      <c r="F52" s="37" t="s">
        <v>44</v>
      </c>
      <c r="G52" s="23" t="s">
        <v>41</v>
      </c>
      <c r="H52" s="23" t="s">
        <v>50</v>
      </c>
      <c r="I52" s="29" t="s">
        <v>40</v>
      </c>
      <c r="J52" s="10"/>
      <c r="K52" s="145" t="s">
        <v>10</v>
      </c>
      <c r="L52" s="169" t="s">
        <v>20</v>
      </c>
      <c r="M52" s="170"/>
      <c r="N52" s="170"/>
      <c r="O52" s="170"/>
      <c r="P52" s="170"/>
      <c r="Q52" s="171"/>
      <c r="S52" s="46"/>
      <c r="T52" s="5"/>
    </row>
    <row r="53" spans="3:20" ht="15.75" customHeight="1" x14ac:dyDescent="0.15">
      <c r="C53" s="9">
        <v>4</v>
      </c>
      <c r="D53" s="147" t="s">
        <v>120</v>
      </c>
      <c r="E53" s="147"/>
      <c r="F53" s="26" t="s">
        <v>45</v>
      </c>
      <c r="G53" s="23" t="s">
        <v>41</v>
      </c>
      <c r="H53" s="30" t="s">
        <v>51</v>
      </c>
      <c r="I53" s="30" t="s">
        <v>53</v>
      </c>
      <c r="J53" s="10"/>
      <c r="K53" s="146"/>
      <c r="L53" s="163" t="s">
        <v>19</v>
      </c>
      <c r="M53" s="164"/>
      <c r="N53" s="164"/>
      <c r="O53" s="164"/>
      <c r="P53" s="164"/>
      <c r="Q53" s="165"/>
      <c r="S53" s="46"/>
      <c r="T53" s="5"/>
    </row>
    <row r="54" spans="3:20" ht="15.75" customHeight="1" x14ac:dyDescent="0.15">
      <c r="C54" s="9">
        <v>5</v>
      </c>
      <c r="D54" s="147" t="s">
        <v>93</v>
      </c>
      <c r="E54" s="147"/>
      <c r="F54" s="33" t="s">
        <v>46</v>
      </c>
      <c r="G54" s="23" t="s">
        <v>41</v>
      </c>
      <c r="H54" s="32" t="s">
        <v>57</v>
      </c>
      <c r="I54" s="38" t="s">
        <v>49</v>
      </c>
      <c r="J54" s="10"/>
      <c r="K54" s="145" t="s">
        <v>17</v>
      </c>
      <c r="L54" s="169" t="s">
        <v>11</v>
      </c>
      <c r="M54" s="170"/>
      <c r="N54" s="170"/>
      <c r="O54" s="170"/>
      <c r="P54" s="170"/>
      <c r="Q54" s="171"/>
      <c r="S54" s="46"/>
      <c r="T54" s="5"/>
    </row>
    <row r="55" spans="3:20" ht="15.75" customHeight="1" x14ac:dyDescent="0.15">
      <c r="C55" s="9">
        <v>6</v>
      </c>
      <c r="D55" s="147" t="s">
        <v>86</v>
      </c>
      <c r="E55" s="147"/>
      <c r="F55" s="28" t="s">
        <v>47</v>
      </c>
      <c r="G55" s="28" t="s">
        <v>48</v>
      </c>
      <c r="H55" s="37" t="s">
        <v>44</v>
      </c>
      <c r="I55" s="37" t="s">
        <v>54</v>
      </c>
      <c r="J55" s="10"/>
      <c r="K55" s="146"/>
      <c r="L55" s="179" t="s">
        <v>12</v>
      </c>
      <c r="M55" s="180"/>
      <c r="N55" s="180"/>
      <c r="O55" s="180"/>
      <c r="P55" s="180"/>
      <c r="Q55" s="181"/>
      <c r="T55" s="5"/>
    </row>
    <row r="56" spans="3:20" ht="15.75" customHeight="1" x14ac:dyDescent="0.15">
      <c r="C56" s="9">
        <v>7</v>
      </c>
      <c r="D56" s="147" t="s">
        <v>39</v>
      </c>
      <c r="E56" s="147"/>
      <c r="F56" s="23" t="s">
        <v>50</v>
      </c>
      <c r="G56" s="38" t="s">
        <v>49</v>
      </c>
      <c r="H56" s="36" t="s">
        <v>56</v>
      </c>
      <c r="I56" s="38" t="s">
        <v>49</v>
      </c>
      <c r="J56" s="10"/>
      <c r="K56" s="11"/>
      <c r="L56" s="162"/>
      <c r="M56" s="162"/>
      <c r="N56" s="162"/>
      <c r="O56" s="162"/>
      <c r="P56" s="162"/>
      <c r="Q56" s="162"/>
      <c r="T56" s="5"/>
    </row>
    <row r="57" spans="3:20" ht="15.75" customHeight="1" x14ac:dyDescent="0.15">
      <c r="C57" s="9">
        <v>8</v>
      </c>
      <c r="D57" s="147" t="s">
        <v>104</v>
      </c>
      <c r="E57" s="147"/>
      <c r="F57" s="30" t="s">
        <v>51</v>
      </c>
      <c r="G57" s="38" t="s">
        <v>49</v>
      </c>
      <c r="H57" s="25" t="s">
        <v>55</v>
      </c>
      <c r="I57" s="23" t="s">
        <v>41</v>
      </c>
      <c r="J57" s="10"/>
      <c r="K57" s="11"/>
      <c r="L57" s="162"/>
      <c r="M57" s="162"/>
      <c r="N57" s="162"/>
      <c r="O57" s="162"/>
      <c r="P57" s="162"/>
      <c r="Q57" s="162"/>
      <c r="T57" s="5"/>
    </row>
    <row r="58" spans="3:20" ht="15.75" customHeight="1" x14ac:dyDescent="0.15">
      <c r="C58" s="9">
        <v>9</v>
      </c>
      <c r="D58" s="110" t="s">
        <v>110</v>
      </c>
      <c r="E58" s="110"/>
      <c r="F58" s="31" t="s">
        <v>52</v>
      </c>
      <c r="G58" s="38" t="s">
        <v>49</v>
      </c>
      <c r="H58" s="23" t="s">
        <v>50</v>
      </c>
      <c r="I58" s="23" t="s">
        <v>41</v>
      </c>
      <c r="J58" s="10"/>
      <c r="K58" s="11"/>
      <c r="L58" s="162"/>
      <c r="M58" s="162"/>
      <c r="N58" s="162"/>
      <c r="O58" s="162"/>
      <c r="P58" s="162"/>
      <c r="Q58" s="162"/>
      <c r="R58" s="12"/>
      <c r="S58" s="47"/>
      <c r="T58" s="5"/>
    </row>
    <row r="59" spans="3:20" ht="15.75" customHeight="1" x14ac:dyDescent="0.15">
      <c r="C59" s="19">
        <v>10</v>
      </c>
      <c r="D59" s="110" t="s">
        <v>58</v>
      </c>
      <c r="E59" s="110"/>
      <c r="F59" s="34" t="s">
        <v>55</v>
      </c>
      <c r="G59" s="34" t="s">
        <v>61</v>
      </c>
      <c r="H59" s="35" t="s">
        <v>47</v>
      </c>
      <c r="I59" s="37" t="s">
        <v>54</v>
      </c>
      <c r="T59" s="5"/>
    </row>
    <row r="60" spans="3:20" ht="17.100000000000001" customHeight="1" x14ac:dyDescent="0.15">
      <c r="C60" s="19">
        <v>11</v>
      </c>
      <c r="D60" s="110" t="s">
        <v>60</v>
      </c>
      <c r="E60" s="110"/>
      <c r="F60" s="37" t="s">
        <v>44</v>
      </c>
      <c r="G60" s="37" t="s">
        <v>54</v>
      </c>
      <c r="H60" s="26" t="s">
        <v>45</v>
      </c>
      <c r="I60" s="23" t="s">
        <v>41</v>
      </c>
      <c r="T60" s="5"/>
    </row>
    <row r="61" spans="3:20" ht="17.100000000000001" customHeight="1" x14ac:dyDescent="0.15">
      <c r="L61" s="173"/>
      <c r="M61" s="77"/>
      <c r="N61" s="174"/>
    </row>
    <row r="62" spans="3:20" ht="17.100000000000001" customHeight="1" x14ac:dyDescent="0.15">
      <c r="L62" s="173"/>
      <c r="M62" s="3"/>
      <c r="N62" s="173"/>
    </row>
  </sheetData>
  <mergeCells count="191">
    <mergeCell ref="Q42:Q43"/>
    <mergeCell ref="O44:P44"/>
    <mergeCell ref="L61:L62"/>
    <mergeCell ref="N61:N62"/>
    <mergeCell ref="H44:J44"/>
    <mergeCell ref="F30:G31"/>
    <mergeCell ref="H30:I31"/>
    <mergeCell ref="K30:K31"/>
    <mergeCell ref="L30:L31"/>
    <mergeCell ref="N30:N31"/>
    <mergeCell ref="O30:O31"/>
    <mergeCell ref="Q30:Q31"/>
    <mergeCell ref="F32:G32"/>
    <mergeCell ref="H32:J32"/>
    <mergeCell ref="Q33:Q34"/>
    <mergeCell ref="L56:Q56"/>
    <mergeCell ref="L48:Q48"/>
    <mergeCell ref="L49:Q49"/>
    <mergeCell ref="L55:Q55"/>
    <mergeCell ref="K39:K40"/>
    <mergeCell ref="L58:Q58"/>
    <mergeCell ref="L53:Q53"/>
    <mergeCell ref="L57:Q57"/>
    <mergeCell ref="N6:N7"/>
    <mergeCell ref="L6:L7"/>
    <mergeCell ref="L50:Q50"/>
    <mergeCell ref="L51:Q51"/>
    <mergeCell ref="L52:Q52"/>
    <mergeCell ref="L24:L25"/>
    <mergeCell ref="Q9:Q10"/>
    <mergeCell ref="O9:O10"/>
    <mergeCell ref="O24:O25"/>
    <mergeCell ref="Q15:Q16"/>
    <mergeCell ref="O12:O13"/>
    <mergeCell ref="L15:L16"/>
    <mergeCell ref="L9:L10"/>
    <mergeCell ref="N12:N13"/>
    <mergeCell ref="Q12:Q13"/>
    <mergeCell ref="L54:Q54"/>
    <mergeCell ref="N9:N10"/>
    <mergeCell ref="N15:N16"/>
    <mergeCell ref="L36:L37"/>
    <mergeCell ref="N36:N37"/>
    <mergeCell ref="O42:O43"/>
    <mergeCell ref="D1:K1"/>
    <mergeCell ref="O2:Q2"/>
    <mergeCell ref="D3:D4"/>
    <mergeCell ref="K3:K4"/>
    <mergeCell ref="Q3:Q4"/>
    <mergeCell ref="O3:O4"/>
    <mergeCell ref="H2:K2"/>
    <mergeCell ref="L2:N2"/>
    <mergeCell ref="N3:N4"/>
    <mergeCell ref="L3:L4"/>
    <mergeCell ref="H3:I4"/>
    <mergeCell ref="K6:K7"/>
    <mergeCell ref="Q18:Q19"/>
    <mergeCell ref="Q36:Q37"/>
    <mergeCell ref="O27:O28"/>
    <mergeCell ref="F15:G16"/>
    <mergeCell ref="F17:G17"/>
    <mergeCell ref="F35:G35"/>
    <mergeCell ref="F29:G29"/>
    <mergeCell ref="O36:O37"/>
    <mergeCell ref="O33:O34"/>
    <mergeCell ref="Q21:Q22"/>
    <mergeCell ref="N24:N25"/>
    <mergeCell ref="Q27:Q28"/>
    <mergeCell ref="K33:K34"/>
    <mergeCell ref="L33:L34"/>
    <mergeCell ref="N33:N34"/>
    <mergeCell ref="K27:K28"/>
    <mergeCell ref="L27:L28"/>
    <mergeCell ref="N27:N28"/>
    <mergeCell ref="Q24:Q25"/>
    <mergeCell ref="L21:L22"/>
    <mergeCell ref="L23:M23"/>
    <mergeCell ref="D53:E53"/>
    <mergeCell ref="H29:I29"/>
    <mergeCell ref="F26:G26"/>
    <mergeCell ref="F23:G23"/>
    <mergeCell ref="H23:I23"/>
    <mergeCell ref="F20:G20"/>
    <mergeCell ref="H17:I17"/>
    <mergeCell ref="F18:G19"/>
    <mergeCell ref="H18:I19"/>
    <mergeCell ref="H21:I22"/>
    <mergeCell ref="F21:G22"/>
    <mergeCell ref="F24:G25"/>
    <mergeCell ref="D30:D31"/>
    <mergeCell ref="D50:E50"/>
    <mergeCell ref="D52:E52"/>
    <mergeCell ref="D51:E51"/>
    <mergeCell ref="D33:D34"/>
    <mergeCell ref="H41:J41"/>
    <mergeCell ref="D20:E20"/>
    <mergeCell ref="C48:C49"/>
    <mergeCell ref="K24:K25"/>
    <mergeCell ref="D18:D19"/>
    <mergeCell ref="K18:K19"/>
    <mergeCell ref="K15:K16"/>
    <mergeCell ref="D48:E49"/>
    <mergeCell ref="H9:I10"/>
    <mergeCell ref="F9:G10"/>
    <mergeCell ref="F11:G11"/>
    <mergeCell ref="H11:I11"/>
    <mergeCell ref="H12:I13"/>
    <mergeCell ref="F12:G13"/>
    <mergeCell ref="F14:G14"/>
    <mergeCell ref="H14:I14"/>
    <mergeCell ref="H15:I16"/>
    <mergeCell ref="D9:D10"/>
    <mergeCell ref="D24:D25"/>
    <mergeCell ref="K9:K10"/>
    <mergeCell ref="D12:D13"/>
    <mergeCell ref="K12:K13"/>
    <mergeCell ref="D39:D40"/>
    <mergeCell ref="D21:D22"/>
    <mergeCell ref="K21:K22"/>
    <mergeCell ref="D27:D28"/>
    <mergeCell ref="D2:G2"/>
    <mergeCell ref="F5:G5"/>
    <mergeCell ref="F6:G7"/>
    <mergeCell ref="D59:E59"/>
    <mergeCell ref="D36:D37"/>
    <mergeCell ref="K36:K37"/>
    <mergeCell ref="D58:E58"/>
    <mergeCell ref="D42:D43"/>
    <mergeCell ref="K42:K43"/>
    <mergeCell ref="F38:G38"/>
    <mergeCell ref="F41:G41"/>
    <mergeCell ref="F44:G44"/>
    <mergeCell ref="H42:I43"/>
    <mergeCell ref="F42:G43"/>
    <mergeCell ref="F48:I48"/>
    <mergeCell ref="H49:I49"/>
    <mergeCell ref="F49:G49"/>
    <mergeCell ref="K52:K53"/>
    <mergeCell ref="K54:K55"/>
    <mergeCell ref="D57:E57"/>
    <mergeCell ref="D56:E56"/>
    <mergeCell ref="D44:E44"/>
    <mergeCell ref="D55:E55"/>
    <mergeCell ref="D54:E54"/>
    <mergeCell ref="D60:E60"/>
    <mergeCell ref="S2:T2"/>
    <mergeCell ref="L41:M41"/>
    <mergeCell ref="L39:L40"/>
    <mergeCell ref="N39:N40"/>
    <mergeCell ref="O39:O40"/>
    <mergeCell ref="Q39:Q40"/>
    <mergeCell ref="L42:L43"/>
    <mergeCell ref="N42:N43"/>
    <mergeCell ref="H24:I25"/>
    <mergeCell ref="H27:I28"/>
    <mergeCell ref="F27:G28"/>
    <mergeCell ref="F33:G34"/>
    <mergeCell ref="H33:I34"/>
    <mergeCell ref="H36:I37"/>
    <mergeCell ref="F36:G37"/>
    <mergeCell ref="F39:G40"/>
    <mergeCell ref="H39:I40"/>
    <mergeCell ref="H6:I7"/>
    <mergeCell ref="H8:I8"/>
    <mergeCell ref="F3:G4"/>
    <mergeCell ref="O6:Q7"/>
    <mergeCell ref="N21:N22"/>
    <mergeCell ref="O21:O22"/>
    <mergeCell ref="O8:Q8"/>
    <mergeCell ref="O5:P5"/>
    <mergeCell ref="D29:E29"/>
    <mergeCell ref="H20:J20"/>
    <mergeCell ref="D8:E8"/>
    <mergeCell ref="O11:P11"/>
    <mergeCell ref="H26:J26"/>
    <mergeCell ref="H38:J38"/>
    <mergeCell ref="H35:J35"/>
    <mergeCell ref="D35:E35"/>
    <mergeCell ref="F8:G8"/>
    <mergeCell ref="O15:O16"/>
    <mergeCell ref="L18:L19"/>
    <mergeCell ref="N18:N19"/>
    <mergeCell ref="O18:O19"/>
    <mergeCell ref="L12:L13"/>
    <mergeCell ref="D11:E11"/>
    <mergeCell ref="L11:M11"/>
    <mergeCell ref="O29:P29"/>
    <mergeCell ref="L35:M35"/>
    <mergeCell ref="D15:D16"/>
    <mergeCell ref="D6:D7"/>
    <mergeCell ref="H5:I5"/>
  </mergeCells>
  <phoneticPr fontId="19"/>
  <pageMargins left="0.25" right="0.25" top="0.75" bottom="0.75" header="0.3" footer="0.3"/>
  <pageSetup paperSize="256" scale="59" orientation="landscape" useFirstPageNumber="1" horizontalDpi="4294967293" verticalDpi="98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日程表</vt:lpstr>
      <vt:lpstr>日程表!Print_Area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HIROHITO</dc:creator>
  <cp:lastModifiedBy>PCUser</cp:lastModifiedBy>
  <cp:lastPrinted>2019-04-22T11:57:19Z</cp:lastPrinted>
  <dcterms:created xsi:type="dcterms:W3CDTF">2013-04-07T22:03:47Z</dcterms:created>
  <dcterms:modified xsi:type="dcterms:W3CDTF">2019-05-27T11:56:57Z</dcterms:modified>
</cp:coreProperties>
</file>